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งานพัฒนาทรัพยากร\ทรัพยากรอิเล็กทรอนิกส์\บริหารจัดการSFX MARC เว็บวารสาร\ปีงบ 62\คณะแพทย์\"/>
    </mc:Choice>
  </mc:AlternateContent>
  <bookViews>
    <workbookView xWindow="0" yWindow="0" windowWidth="2370" windowHeight="1095"/>
  </bookViews>
  <sheets>
    <sheet name="export" sheetId="1" r:id="rId1"/>
  </sheets>
  <calcPr calcId="152511"/>
</workbook>
</file>

<file path=xl/calcChain.xml><?xml version="1.0" encoding="utf-8"?>
<calcChain xmlns="http://schemas.openxmlformats.org/spreadsheetml/2006/main">
  <c r="B2" i="1" l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4" i="1"/>
  <c r="B105" i="1"/>
  <c r="B106" i="1"/>
  <c r="B107" i="1"/>
  <c r="B108" i="1"/>
  <c r="B109" i="1"/>
  <c r="B110" i="1"/>
  <c r="B111" i="1"/>
  <c r="B112" i="1"/>
  <c r="B113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</calcChain>
</file>

<file path=xl/sharedStrings.xml><?xml version="1.0" encoding="utf-8"?>
<sst xmlns="http://schemas.openxmlformats.org/spreadsheetml/2006/main" count="759" uniqueCount="493">
  <si>
    <t>ISBN</t>
  </si>
  <si>
    <t>Author</t>
  </si>
  <si>
    <t>Title</t>
  </si>
  <si>
    <t>Resource Type</t>
  </si>
  <si>
    <t>Copyright</t>
  </si>
  <si>
    <t>Launch Date</t>
  </si>
  <si>
    <t>URL</t>
  </si>
  <si>
    <t>Ropper</t>
  </si>
  <si>
    <t>Adams and Victor's Principles of Neurology, 10e</t>
  </si>
  <si>
    <t>Book</t>
  </si>
  <si>
    <t>https://accessmedicine.mhmedical.com/book.aspx?bookid=690</t>
  </si>
  <si>
    <t>Knoop</t>
  </si>
  <si>
    <t>The Atlas of Emergency Medicine, 4e</t>
  </si>
  <si>
    <t>https://accessmedicine.mhmedical.com/book.aspx?bookid=1763</t>
  </si>
  <si>
    <t>Dawson</t>
  </si>
  <si>
    <t>Basic &amp; Clinical Biostatistics, 4e</t>
  </si>
  <si>
    <t>https://accessmedicine.mhmedical.com/book.aspx?bookid=356</t>
  </si>
  <si>
    <t>Katzung</t>
  </si>
  <si>
    <t>Basic &amp; Clinical Pharmacology, 14e</t>
  </si>
  <si>
    <t>https://accessmedicine.mhmedical.com/book.aspx?bookid=2249</t>
  </si>
  <si>
    <t>Stringer</t>
  </si>
  <si>
    <t>Basic Concepts in Pharmacology: What You Need to Know for Each Drug Class, 5e</t>
  </si>
  <si>
    <t>https://accessmedicine.mhmedical.com/book.aspx?bookid=2147</t>
  </si>
  <si>
    <t>Chen</t>
  </si>
  <si>
    <t>Basic Radiology, 2e</t>
  </si>
  <si>
    <t>https://accessmedicine.mhmedical.com/book.aspx?bookid=360</t>
  </si>
  <si>
    <t>Feldman</t>
  </si>
  <si>
    <t>Behavioral Medicine: A Guide for Clinical Practice, 4e</t>
  </si>
  <si>
    <t>https://accessmedicine.mhmedical.com/book.aspx?bookid=1116</t>
  </si>
  <si>
    <t>Morton</t>
  </si>
  <si>
    <t>The Big Picture: Gross Anatomy, 2e</t>
  </si>
  <si>
    <t>https://accessmedicine.mhmedical.com/book.aspx?bookid=2478</t>
  </si>
  <si>
    <t>Janson</t>
  </si>
  <si>
    <t>The Big Picture: Medical Biochemistry</t>
  </si>
  <si>
    <t>https://accessmedicine.mhmedical.com/book.aspx?bookid=2355</t>
  </si>
  <si>
    <t>Elmoselhi</t>
  </si>
  <si>
    <t>Cardiology: An Integrated Approach</t>
  </si>
  <si>
    <t>https://accessmedicine.mhmedical.com/book.aspx?bookid=2224</t>
  </si>
  <si>
    <t>Mohrman</t>
  </si>
  <si>
    <t>Cardiovascular Physiology, 9e</t>
  </si>
  <si>
    <t>https://accessmedicine.mhmedical.com/book.aspx?bookid=2432</t>
  </si>
  <si>
    <t>Cosgrove</t>
  </si>
  <si>
    <t>The Cleveland Clinic Way: Lessons in Excellence from One of the World's Leading Healthcare Organizations</t>
  </si>
  <si>
    <t>https://accessmedicine.mhmedical.com/book.aspx?bookid=2323</t>
  </si>
  <si>
    <t>Soutor</t>
  </si>
  <si>
    <t>Clinical Dermatology</t>
  </si>
  <si>
    <t>https://accessmedicine.mhmedical.com/book.aspx?bookid=2184</t>
  </si>
  <si>
    <t>Jonsen</t>
  </si>
  <si>
    <t>Clinical Ethics: A Practical Approach to Ethical Decisions in Clinical Medicine, 8e</t>
  </si>
  <si>
    <t>https://accessmedicine.mhmedical.com/book.aspx?bookid=1521</t>
  </si>
  <si>
    <t>Murray</t>
  </si>
  <si>
    <t>Clinical Genomics: Practical Applications in Adult Patient Care</t>
  </si>
  <si>
    <t>https://accessmedicine.mhmedical.com/book.aspx?bookid=1094</t>
  </si>
  <si>
    <t>Waxman</t>
  </si>
  <si>
    <t>Clinical Neuroanatomy, 28e</t>
  </si>
  <si>
    <t>https://accessmedicine.mhmedical.com/book.aspx?bookid=1969</t>
  </si>
  <si>
    <t>Simon</t>
  </si>
  <si>
    <t>Clinical Neurology, 10e</t>
  </si>
  <si>
    <t>https://accessmedicine.mhmedical.com/book.aspx?bookid=2274</t>
  </si>
  <si>
    <t>Gomella</t>
  </si>
  <si>
    <t>Clinician's Pocket Reference: The Scut Monkey, 11e</t>
  </si>
  <si>
    <t>https://accessmedicine.mhmedical.com/book.aspx?bookid=365</t>
  </si>
  <si>
    <t>Usatine</t>
  </si>
  <si>
    <t>The Color Atlas and Synopsis of Family Medicine, 3e</t>
  </si>
  <si>
    <t>https://accessmedicine.mhmedical.com/book.aspx?bookid=2547</t>
  </si>
  <si>
    <t>The Color Atlas of Family Medicine, 2e</t>
  </si>
  <si>
    <t>https://accessmedicine.mhmedical.com/book.aspx?bookid=685</t>
  </si>
  <si>
    <t>Boissy</t>
  </si>
  <si>
    <t>Communication the Cleveland Clinic Way: How to Drive a Relationship-Centered Strategy for Superior Patient Experience</t>
  </si>
  <si>
    <t>https://accessmedicine.mhmedical.com/book.aspx?bookid=2312</t>
  </si>
  <si>
    <t>Oropello</t>
  </si>
  <si>
    <t>Critical Care</t>
  </si>
  <si>
    <t>https://accessmedicine.mhmedical.com/book.aspx?bookid=1944</t>
  </si>
  <si>
    <t>Skinner</t>
  </si>
  <si>
    <t>Current Diagnosis &amp; Treatment in Orthopedics, 5e</t>
  </si>
  <si>
    <t>https://accessmedicine.mhmedical.com/book.aspx?bookid=675</t>
  </si>
  <si>
    <t>Lalwani</t>
  </si>
  <si>
    <t>CURRENT Diagnosis &amp; Treatment in Otolaryngology—Head &amp; Neck Surgery, 3e</t>
  </si>
  <si>
    <t>https://accessmedicine.mhmedical.com/book.aspx?bookid=386</t>
  </si>
  <si>
    <t>Klausner</t>
  </si>
  <si>
    <t>CURRENT Diagnosis &amp; Treatment of Sexually Transmitted Diseases</t>
  </si>
  <si>
    <t>https://accessmedicine.mhmedical.com/book.aspx?bookid=369</t>
  </si>
  <si>
    <t>LaDou</t>
  </si>
  <si>
    <t>CURRENT Diagnosis &amp; Treatment:  Occupational &amp; Environmental Medicine, 5e</t>
  </si>
  <si>
    <t>https://accessmedicine.mhmedical.com/book.aspx?bookid=1186</t>
  </si>
  <si>
    <t>Crawford</t>
  </si>
  <si>
    <t>CURRENT Diagnosis &amp; Treatment: Cardiology, 5e</t>
  </si>
  <si>
    <t>https://accessmedicine.mhmedical.com/book.aspx?bookid=2040</t>
  </si>
  <si>
    <t>Stone</t>
  </si>
  <si>
    <t>CURRENT Diagnosis &amp; Treatment: Emergency Medicine, 8e</t>
  </si>
  <si>
    <t>https://accessmedicine.mhmedical.com/book.aspx?bookid=2172</t>
  </si>
  <si>
    <t>South-Paul</t>
  </si>
  <si>
    <t>CURRENT Diagnosis &amp; Treatment: Family Medicine, 4e</t>
  </si>
  <si>
    <t>https://accessmedicine.mhmedical.com/book.aspx?bookid=1415</t>
  </si>
  <si>
    <t>Greenberger</t>
  </si>
  <si>
    <t>CURRENT Diagnosis &amp; Treatment: Gastroenterology, Hepatology, &amp; Endoscopy, 3e</t>
  </si>
  <si>
    <t>https://accessmedicine.mhmedical.com/book.aspx?bookid=1621</t>
  </si>
  <si>
    <t>Williams</t>
  </si>
  <si>
    <t>Current Diagnosis &amp; Treatment: Geriatrics, 2e</t>
  </si>
  <si>
    <t>https://accessmedicine.mhmedical.com/book.aspx?bookid=953</t>
  </si>
  <si>
    <t>Lerma</t>
  </si>
  <si>
    <t>CURRENT Diagnosis &amp; Treatment: Nephrology &amp; Hypertension, 2e</t>
  </si>
  <si>
    <t>https://accessmedicine.mhmedical.com/book.aspx?bookid=2287</t>
  </si>
  <si>
    <t>DeCherney</t>
  </si>
  <si>
    <t>CURRENT Diagnosis &amp; Treatment: Obstetrics &amp; Gynecology, 11e</t>
  </si>
  <si>
    <t>https://accessmedicine.mhmedical.com/book.aspx?bookid=498</t>
  </si>
  <si>
    <t>CURRENT Diagnosis &amp; Treatment: Obstetrics &amp; Gynecology, 12e</t>
  </si>
  <si>
    <t>https://accessmedicine.mhmedical.com/book.aspx?bookid=2559</t>
  </si>
  <si>
    <t>Hay, Jr.</t>
  </si>
  <si>
    <t>Current Diagnosis &amp; Treatment: Pediatrics, 24e</t>
  </si>
  <si>
    <t>https://accessmedicine.mhmedical.com/book.aspx?bookid=2390</t>
  </si>
  <si>
    <t>Maitin</t>
  </si>
  <si>
    <t>CURRENT Diagnosis &amp; Treatment: Physical Medicine &amp; Rehabilitation</t>
  </si>
  <si>
    <t>https://accessmedicine.mhmedical.com/book.aspx?bookid=1180</t>
  </si>
  <si>
    <t>Ebert</t>
  </si>
  <si>
    <t>Current Diagnosis &amp; Treatment: Psychiatry, 3e</t>
  </si>
  <si>
    <t>https://accessmedicine.mhmedical.com/book.aspx?bookid=2509</t>
  </si>
  <si>
    <t>Imboden</t>
  </si>
  <si>
    <t>CURRENT Diagnosis &amp; Treatment: Rheumatology, 3e</t>
  </si>
  <si>
    <t>https://accessmedicine.mhmedical.com/book.aspx?bookid=506</t>
  </si>
  <si>
    <t>Doherty</t>
  </si>
  <si>
    <t>CURRENT Diagnosis &amp; Treatment: Surgery, 14e</t>
  </si>
  <si>
    <t>https://accessmedicine.mhmedical.com/book.aspx?bookid=1202</t>
  </si>
  <si>
    <t>Papadakis</t>
  </si>
  <si>
    <t>Current Medical Diagnosis &amp; Treatment 2019</t>
  </si>
  <si>
    <t>https://accessmedicine.mhmedical.com/book.aspx?bookid=2449</t>
  </si>
  <si>
    <t>David</t>
  </si>
  <si>
    <t>CURRENT Practice Guidelines in Inpatient Medicine 2018–2019</t>
  </si>
  <si>
    <t>https://accessmedicine.mhmedical.com/book.aspx?bookid=2378</t>
  </si>
  <si>
    <t>Esherick</t>
  </si>
  <si>
    <t>CURRENT Practice Guidelines in Primary Care 2018</t>
  </si>
  <si>
    <t>https://accessmedicine.mhmedical.com/book.aspx?bookid=2271</t>
  </si>
  <si>
    <t>LeBlond</t>
  </si>
  <si>
    <t>DeGowin’s Diagnostic Examination, 10e</t>
  </si>
  <si>
    <t>https://accessmedicine.mhmedical.com/book.aspx?bookid=1192</t>
  </si>
  <si>
    <t>Molina</t>
  </si>
  <si>
    <t>Endocrine Physiology, 5e</t>
  </si>
  <si>
    <t>https://accessmedicine.mhmedical.com/book.aspx?bookid=2343</t>
  </si>
  <si>
    <t>Rogers</t>
  </si>
  <si>
    <t>English-Spanish Medical Dictionary</t>
  </si>
  <si>
    <t>https://accessmedicine.mhmedical.com/book.aspx?bookid=2248</t>
  </si>
  <si>
    <t>Kane</t>
  </si>
  <si>
    <t>Essentials of Clinical Geriatrics, 8e</t>
  </si>
  <si>
    <t>https://accessmedicine.mhmedical.com/book.aspx?bookid=2300</t>
  </si>
  <si>
    <t>Dinkin</t>
  </si>
  <si>
    <t>The Exchange Strategy for Managing Conflict in Health Care: How to Defuse Emotions and Create Solutions When the Stakes Are High</t>
  </si>
  <si>
    <t>https://accessmedicine.mhmedical.com/book.aspx?bookid=2314</t>
  </si>
  <si>
    <t>Grippi</t>
  </si>
  <si>
    <t>Fishman's Pulmonary Diseases and Disorders, 5e</t>
  </si>
  <si>
    <t>https://accessmedicine.mhmedical.com/book.aspx?bookid=1344</t>
  </si>
  <si>
    <t>Wolff</t>
  </si>
  <si>
    <t>Fitzpatrick's Color Atlas and Synopsis of Clinical Dermatology, 8e</t>
  </si>
  <si>
    <t>https://accessmedicine.mhmedical.com/book.aspx?bookid=2043</t>
  </si>
  <si>
    <t>Goldsmith</t>
  </si>
  <si>
    <t>Fitzpatrick's Dermatology in General Medicine, 8e</t>
  </si>
  <si>
    <t>https://accessmedicine.mhmedical.com/book.aspx?bookid=392</t>
  </si>
  <si>
    <t>Barrett</t>
  </si>
  <si>
    <t>Ganong's Medical Physiology Examination &amp; Board Review</t>
  </si>
  <si>
    <t>https://accessmedicine.mhmedical.com/book.aspx?bookid=2139</t>
  </si>
  <si>
    <t>Ganong's Review of Medical Physiology, 26e</t>
  </si>
  <si>
    <t>https://accessmedicine.mhmedical.com/book.aspx?bookid=2525</t>
  </si>
  <si>
    <t>Gastrointestinal Physiology, 2e</t>
  </si>
  <si>
    <t>https://accessmedicine.mhmedical.com/book.aspx?bookid=691</t>
  </si>
  <si>
    <t>Brunton</t>
  </si>
  <si>
    <t>Goodman &amp; Gilman's: The Pharmacological Basis of Therapeutics, 13e</t>
  </si>
  <si>
    <t>https://accessmedicine.mhmedical.com/book.aspx?bookid=2189</t>
  </si>
  <si>
    <t>Gardner</t>
  </si>
  <si>
    <t>Greenspan's Basic &amp; Clinical Endocrinology, 10e</t>
  </si>
  <si>
    <t>https://accessmedicine.mhmedical.com/book.aspx?bookid=2178</t>
  </si>
  <si>
    <t>Nicoll</t>
  </si>
  <si>
    <t>Guide to Diagnostic Tests, 7e</t>
  </si>
  <si>
    <t>https://accessmedicine.mhmedical.com/book.aspx?bookid=2032</t>
  </si>
  <si>
    <t>Rodwell</t>
  </si>
  <si>
    <t>Harper's Illustrated Biochemistry, 31e</t>
  </si>
  <si>
    <t>https://accessmedicine.mhmedical.com/book.aspx?bookid=2386</t>
  </si>
  <si>
    <t>Kasper</t>
  </si>
  <si>
    <t>Harrison's Manual of Medicine, 19e</t>
  </si>
  <si>
    <t>https://accessmedicine.mhmedical.com/book.aspx?bookid=1820</t>
  </si>
  <si>
    <t>Jameson</t>
  </si>
  <si>
    <t>Harrison's Principles of Internal Medicine, 20e</t>
  </si>
  <si>
    <t>https://accessmedicine.mhmedical.com/book.aspx?bookid=2129</t>
  </si>
  <si>
    <t>Halter</t>
  </si>
  <si>
    <t>Hazzard's Geriatric Medicine and Gerontology, 7e</t>
  </si>
  <si>
    <t>https://accessmedicine.mhmedical.com/book.aspx?bookid=1923</t>
  </si>
  <si>
    <t>Murphy</t>
  </si>
  <si>
    <t>Healthcare Information Security and Privacy</t>
  </si>
  <si>
    <t>https://accessmedicine.mhmedical.com/book.aspx?bookid=2317</t>
  </si>
  <si>
    <t>Gittell</t>
  </si>
  <si>
    <t>High Performance Healthcare: Using the Power of Relationships to Achieve Quality, Efficiency and Resilience</t>
  </si>
  <si>
    <t>https://accessmedicine.mhmedical.com/book.aspx?bookid=2318</t>
  </si>
  <si>
    <t>Paulsen</t>
  </si>
  <si>
    <t>Histology &amp; Cell Biology: Examination &amp; Board Review, 5e</t>
  </si>
  <si>
    <t>https://accessmedicine.mhmedical.com/book.aspx?bookid=563</t>
  </si>
  <si>
    <t>Fuster</t>
  </si>
  <si>
    <t>Hurst's The Heart, 14e</t>
  </si>
  <si>
    <t>https://accessmedicine.mhmedical.com/book.aspx?bookid=2046</t>
  </si>
  <si>
    <t>Iserson</t>
  </si>
  <si>
    <t>Improvised Medicine: Providing Care in Extreme Environments, 2e</t>
  </si>
  <si>
    <t>https://accessmedicine.mhmedical.com/book.aspx?bookid=1728</t>
  </si>
  <si>
    <t>Graham</t>
  </si>
  <si>
    <t>Innovation the Cleveland Clinic Way: Powering Transformation by Putting Ideas to Work</t>
  </si>
  <si>
    <t>https://accessmedicine.mhmedical.com/book.aspx?bookid=2308</t>
  </si>
  <si>
    <t>Christensen</t>
  </si>
  <si>
    <t>The Innovator's Prescription: A Disruptive Solution for Health Care</t>
  </si>
  <si>
    <t>https://accessmedicine.mhmedical.com/book.aspx?bookid=2313</t>
  </si>
  <si>
    <t>Elsayes</t>
  </si>
  <si>
    <t>Introduction to Diagnostic Radiology</t>
  </si>
  <si>
    <t>https://accessmedicine.mhmedical.com/book.aspx?bookid=1562</t>
  </si>
  <si>
    <t>Harris</t>
  </si>
  <si>
    <t>It's About Patient Care: Transforming Healthcare Information Technology the Cleveland Clinic Way</t>
  </si>
  <si>
    <t>https://accessmedicine.mhmedical.com/book.aspx?bookid=2320</t>
  </si>
  <si>
    <t>Carroll</t>
  </si>
  <si>
    <t>Jawetz, Melnick, &amp; Adelberg’s Medical Microbiology, 27e</t>
  </si>
  <si>
    <t>https://accessmedicine.mhmedical.com/book.aspx?bookid=1551</t>
  </si>
  <si>
    <t>Mescher</t>
  </si>
  <si>
    <t>Junqueira’s Basic Histology: Text and Atlas, 15e</t>
  </si>
  <si>
    <t>https://accessmedicine.mhmedical.com/book.aspx?bookid=2430</t>
  </si>
  <si>
    <t>Katzung &amp; Trevor's Pharmacology: Examination &amp; Board Review, 12e</t>
  </si>
  <si>
    <t>https://accessmedicine.mhmedical.com/book.aspx?bookid=2465</t>
  </si>
  <si>
    <t>Laposata</t>
  </si>
  <si>
    <t>Laboratory Medicine: The Diagnosis of Disease in the Clinical Laboratory</t>
  </si>
  <si>
    <t>https://accessmedicine.mhmedical.com/book.aspx?bookid=1069</t>
  </si>
  <si>
    <t>Laposata's Laboratory Medicine: Diagnosis of Disease in the Clinical Laboratory, 3e</t>
  </si>
  <si>
    <t>https://accessmedicine.mhmedical.com/book.aspx?bookid=2503</t>
  </si>
  <si>
    <t>Arthur</t>
  </si>
  <si>
    <t>Lean Six Sigma for Hospitals: Improving Patient Safety, Patient Flow and the Bottom Line, 2e</t>
  </si>
  <si>
    <t>https://accessmedicine.mhmedical.com/book.aspx?bookid=2309</t>
  </si>
  <si>
    <t>MA</t>
  </si>
  <si>
    <t>Lichtman's Atlas of Hematology 2016</t>
  </si>
  <si>
    <t>https://accessmedicine.mhmedical.com/book.aspx?bookid=1630</t>
  </si>
  <si>
    <t>Berry</t>
  </si>
  <si>
    <t>Management Lessons from Mayo Clinic: Inside One of the World's Most Admired Service Organizations</t>
  </si>
  <si>
    <t>https://accessmedicine.mhmedical.com/book.aspx?bookid=2315</t>
  </si>
  <si>
    <t>Lombardi</t>
  </si>
  <si>
    <t>Manual of Healthcare Leadership: Essential Strategies for Physician and Administrative Leaders</t>
  </si>
  <si>
    <t>https://accessmedicine.mhmedical.com/book.aspx?bookid=957</t>
  </si>
  <si>
    <t>Kantarjian</t>
  </si>
  <si>
    <t>The MD Anderson Manual of Medical Oncology, 3e</t>
  </si>
  <si>
    <t>https://accessmedicine.mhmedical.com/book.aspx?bookid=1772</t>
  </si>
  <si>
    <t>Buzachero</t>
  </si>
  <si>
    <t>Measuring ROI in Healthcare: Tools and Techniques to Measure the Impact and ROI in Healthcare Improvement Projects and Programs</t>
  </si>
  <si>
    <t>https://accessmedicine.mhmedical.com/book.aspx?bookid=2316</t>
  </si>
  <si>
    <t>Greenberg</t>
  </si>
  <si>
    <t>Medical Epidemiology: Population Health and Effective Health Care, 5e</t>
  </si>
  <si>
    <t>https://accessmedicine.mhmedical.com/book.aspx?bookid=1430</t>
  </si>
  <si>
    <t>Schaefer</t>
  </si>
  <si>
    <t>Medical Genetics: An Integrated Approach</t>
  </si>
  <si>
    <t>https://accessmedicine.mhmedical.com/book.aspx?bookid=2247</t>
  </si>
  <si>
    <t>King</t>
  </si>
  <si>
    <t>Medical Management of Vulnerable and Underserved Patients: Principles, Practice, and Populations, 2e</t>
  </si>
  <si>
    <t>https://accessmedicine.mhmedical.com/book.aspx?bookid=1768</t>
  </si>
  <si>
    <t>Kibble</t>
  </si>
  <si>
    <t>Medical Physiology: The Big Picture</t>
  </si>
  <si>
    <t>https://accessmedicine.mhmedical.com/book.aspx?bookid=1291</t>
  </si>
  <si>
    <t>Butterworth IV</t>
  </si>
  <si>
    <t>Morgan &amp; Mikhail's Clinical Anesthesiology, 6e</t>
  </si>
  <si>
    <t>https://accessmedicine.mhmedical.com/book.aspx?bookid=2444</t>
  </si>
  <si>
    <t>Reisner</t>
  </si>
  <si>
    <t>Pathology: A Modern Case Study</t>
  </si>
  <si>
    <t>https://accessmedicine.mhmedical.com/book.aspx?bookid=1569</t>
  </si>
  <si>
    <t>Kemp</t>
  </si>
  <si>
    <t>Pathology: The Big Picture</t>
  </si>
  <si>
    <t>https://accessmedicine.mhmedical.com/book.aspx?bookid=499</t>
  </si>
  <si>
    <t>Aster</t>
  </si>
  <si>
    <t>Pathophysiology of Blood Disorders, 2e</t>
  </si>
  <si>
    <t>https://accessmedicine.mhmedical.com/book.aspx?bookid=1900</t>
  </si>
  <si>
    <t>Hammer</t>
  </si>
  <si>
    <t>Pathophysiology of Disease: An Introduction to Clinical Medicine, 8e</t>
  </si>
  <si>
    <t>https://accessmedicine.mhmedical.com/book.aspx?bookid=2468</t>
  </si>
  <si>
    <t>Henderson</t>
  </si>
  <si>
    <t>The Patient History: An Evidence-Based Approach to Differential Diagnosis, 2e</t>
  </si>
  <si>
    <t>https://accessmedicine.mhmedical.com/book.aspx?bookid=500</t>
  </si>
  <si>
    <t>Inozu</t>
  </si>
  <si>
    <t>Performance Improvement for Healthcare: Leading Change with Lean, Six Sigma, and Constraints Management</t>
  </si>
  <si>
    <t>https://accessmedicine.mhmedical.com/book.aspx?bookid=2321</t>
  </si>
  <si>
    <t>Olson</t>
  </si>
  <si>
    <t>Poisoning &amp; Drug Overdose, 7e</t>
  </si>
  <si>
    <t>https://accessmedicine.mhmedical.com/book.aspx?bookid=2284</t>
  </si>
  <si>
    <t>Parks</t>
  </si>
  <si>
    <t>Practical Office Orthopedics</t>
  </si>
  <si>
    <t>https://accessmedicine.mhmedical.com/book.aspx?bookid=2230</t>
  </si>
  <si>
    <t>McCarthy</t>
  </si>
  <si>
    <t>Precision Medicine: A Guide to Genomics in Clinical Practice</t>
  </si>
  <si>
    <t>https://accessmedicine.mhmedical.com/book.aspx?bookid=1930</t>
  </si>
  <si>
    <t>Michelli</t>
  </si>
  <si>
    <t>Prescription for Excellence: Leadership Lessons for Creating a World-Class Customer Experience from UCLA Health System</t>
  </si>
  <si>
    <t>https://accessmedicine.mhmedical.com/book.aspx?bookid=2322</t>
  </si>
  <si>
    <t>McKean</t>
  </si>
  <si>
    <t>Principles and Practice of Hospital Medicine, 2e</t>
  </si>
  <si>
    <t>https://accessmedicine.mhmedical.com/book.aspx?bookid=1872</t>
  </si>
  <si>
    <t>Tobin</t>
  </si>
  <si>
    <t>Principles and Practice of Mechanical Ventilation, 3e</t>
  </si>
  <si>
    <t>https://accessmedicine.mhmedical.com/book.aspx?bookid=520</t>
  </si>
  <si>
    <t>Hall</t>
  </si>
  <si>
    <t>Principles of Critical Care, 4e</t>
  </si>
  <si>
    <t>https://accessmedicine.mhmedical.com/book.aspx?bookid=1340</t>
  </si>
  <si>
    <t>Mitra</t>
  </si>
  <si>
    <t>Principles of Rehabilitation Medicine</t>
  </si>
  <si>
    <t>https://accessmedicine.mhmedical.com/book.aspx?bookid=2550</t>
  </si>
  <si>
    <t>Levitzky</t>
  </si>
  <si>
    <t>Pulmonary Physiology, 9e</t>
  </si>
  <si>
    <t>https://accessmedicine.mhmedical.com/book.aspx?bookid=2288</t>
  </si>
  <si>
    <t>Quick Medical Diagnosis &amp; Treatment 2018</t>
  </si>
  <si>
    <t>https://accessmedicine.mhmedical.com/book.aspx?bookid=2273</t>
  </si>
  <si>
    <t>Quick Medical Diagnosis &amp; Treatment 2019</t>
  </si>
  <si>
    <t>https://accessmedicine.mhmedical.com/book.aspx?bookid=2566</t>
  </si>
  <si>
    <t>Lechner</t>
  </si>
  <si>
    <t>Respiratory: An Integrated Approach to Disease</t>
  </si>
  <si>
    <t>https://accessmedicine.mhmedical.com/book.aspx?bookid=1623</t>
  </si>
  <si>
    <t>Levinson</t>
  </si>
  <si>
    <t>Review of Medical Microbiology &amp; Immunology: A Guide to Clinical Infectious Diseases, 15e</t>
  </si>
  <si>
    <t>https://accessmedicine.mhmedical.com/book.aspx?bookid=2381</t>
  </si>
  <si>
    <t>Brunicardi</t>
  </si>
  <si>
    <t>Schwartz's Principles of Surgery, 10e</t>
  </si>
  <si>
    <t>https://accessmedicine.mhmedical.com/book.aspx?bookid=980</t>
  </si>
  <si>
    <t>Merlino</t>
  </si>
  <si>
    <t>Service Fanatics: How to Build Superior Patient Experience the Cleveland Clinic Way</t>
  </si>
  <si>
    <t>https://accessmedicine.mhmedical.com/book.aspx?bookid=2310</t>
  </si>
  <si>
    <t>Ryan</t>
  </si>
  <si>
    <t>Sherris Medical Microbiology, 7e</t>
  </si>
  <si>
    <t>https://accessmedicine.mhmedical.com/book.aspx?bookid=2268</t>
  </si>
  <si>
    <t>McAninch</t>
  </si>
  <si>
    <t>Smith &amp; Tanagho's General Urology, 18e</t>
  </si>
  <si>
    <t>https://accessmedicine.mhmedical.com/book.aspx?bookid=508</t>
  </si>
  <si>
    <t>Fortin VI</t>
  </si>
  <si>
    <t>Smith’s Patient-Centered Interviewing 4e</t>
  </si>
  <si>
    <t>https://accessmedicine.mhmedical.com/book.aspx?bookid=2446</t>
  </si>
  <si>
    <t>Fortin</t>
  </si>
  <si>
    <t>Smith's Patient-Centered Interviewing: An Evidence-Based Method, 3e</t>
  </si>
  <si>
    <t>https://accessmedicine.mhmedical.com/book.aspx?bookid=501</t>
  </si>
  <si>
    <t>Spanish-English Medical Dictionary</t>
  </si>
  <si>
    <t>https://accessmedicine.mhmedical.com/book.aspx?bookid=2250</t>
  </si>
  <si>
    <t>Stern</t>
  </si>
  <si>
    <t>Symptom to Diagnosis: An Evidence-Based Guide, 3e</t>
  </si>
  <si>
    <t>https://accessmedicine.mhmedical.com/book.aspx?bookid=1088</t>
  </si>
  <si>
    <t>978 0071745215</t>
  </si>
  <si>
    <t>Lawry</t>
  </si>
  <si>
    <t>Systematic Musculoskeletal Examinations</t>
  </si>
  <si>
    <t>https://accessmedicine.mhmedical.com/book.aspx?bookid=384</t>
  </si>
  <si>
    <t>Kumar</t>
  </si>
  <si>
    <t>Teaching Rounds: A Visual Aid to Teaching Internal Medicine Pearls on the Wards</t>
  </si>
  <si>
    <t>https://accessmedicine.mhmedical.com/book.aspx?bookid=1856</t>
  </si>
  <si>
    <t>Tintinalli</t>
  </si>
  <si>
    <t>Tintinalli’s Emergency Medicine: A Comprehensive Study Guide, 8e</t>
  </si>
  <si>
    <t>https://accessmedicine.mhmedical.com/book.aspx?bookid=1658</t>
  </si>
  <si>
    <t>Lopes</t>
  </si>
  <si>
    <t>Understanding Clinical Research</t>
  </si>
  <si>
    <t>https://accessmedicine.mhmedical.com/book.aspx?bookid=674</t>
  </si>
  <si>
    <t>Markle</t>
  </si>
  <si>
    <t>Understanding Global Health, Second Edition</t>
  </si>
  <si>
    <t>https://accessmedicine.mhmedical.com/book.aspx?bookid=710</t>
  </si>
  <si>
    <t>Bodenheimer</t>
  </si>
  <si>
    <t>Understanding Health Policy: A Clinical Approach, 7e</t>
  </si>
  <si>
    <t>https://accessmedicine.mhmedical.com/book.aspx?bookid=1790</t>
  </si>
  <si>
    <t>Understanding Medical Professionalism</t>
  </si>
  <si>
    <t>https://accessmedicine.mhmedical.com/book.aspx?bookid=1058</t>
  </si>
  <si>
    <t>Wachter</t>
  </si>
  <si>
    <t>Understanding Patient Safety, 3e</t>
  </si>
  <si>
    <t>https://accessmedicine.mhmedical.com/book.aspx?bookid=2203</t>
  </si>
  <si>
    <t>Mosser</t>
  </si>
  <si>
    <t>Understanding Teamwork in Health Care</t>
  </si>
  <si>
    <t>https://accessmedicine.mhmedical.com/book.aspx?bookid=694</t>
  </si>
  <si>
    <t>Rheuban</t>
  </si>
  <si>
    <t>Understanding Telehealth</t>
  </si>
  <si>
    <t>https://accessmedicine.mhmedical.com/book.aspx?bookid=2217</t>
  </si>
  <si>
    <t>Moriates</t>
  </si>
  <si>
    <t>Understanding Value-Based Healthcare</t>
  </si>
  <si>
    <t>https://accessmedicine.mhmedical.com/book.aspx?bookid=1371</t>
  </si>
  <si>
    <t>Eaton</t>
  </si>
  <si>
    <t>Vander’s Renal Physiology, 9e</t>
  </si>
  <si>
    <t>https://accessmedicine.mhmedical.com/book.aspx?bookid=2348</t>
  </si>
  <si>
    <t>Riordan-Eva</t>
  </si>
  <si>
    <t>Vaughan &amp; Asbury's General Ophthalmology, 19e</t>
  </si>
  <si>
    <t>https://accessmedicine.mhmedical.com/book.aspx?bookid=2186</t>
  </si>
  <si>
    <t>Hoffman</t>
  </si>
  <si>
    <t>Williams Gynecology, 3e</t>
  </si>
  <si>
    <t>https://accessmedicine.mhmedical.com/book.aspx?bookid=1758</t>
  </si>
  <si>
    <t>Kaushansky</t>
  </si>
  <si>
    <t>Williams Hematology, 9e</t>
  </si>
  <si>
    <t>https://accessmedicine.mhmedical.com/book.aspx?bookid=1581</t>
  </si>
  <si>
    <t>Cunningham</t>
  </si>
  <si>
    <t>Williams Obstetrics, 25e</t>
  </si>
  <si>
    <t>https://accessmedicine.mhmedical.com/book.aspx?bookid=1918</t>
  </si>
  <si>
    <t>Acid-Base Disturbances</t>
  </si>
  <si>
    <t>Cases</t>
  </si>
  <si>
    <t>https://accessmedicine.mhmedical.com/cases.aspx?gboscontainerID=181</t>
  </si>
  <si>
    <t>Toy</t>
  </si>
  <si>
    <t>Case Files: Anatomy 3e</t>
  </si>
  <si>
    <t>https://accessmedicine.mhmedical.com/cases.aspx?gboscontainerID=62</t>
  </si>
  <si>
    <t>Conlay</t>
  </si>
  <si>
    <t>Case Files: Anesthesiology</t>
  </si>
  <si>
    <t>https://accessmedicine.mhmedical.com/cases.aspx?gboscontainerID=69</t>
  </si>
  <si>
    <t>Case Files: Biochemistry 3e</t>
  </si>
  <si>
    <t>https://accessmedicine.mhmedical.com/cases.aspx?gboscontainerID=63</t>
  </si>
  <si>
    <t>Case Files: Emergency Medicine, 4e</t>
  </si>
  <si>
    <t>https://accessmedicine.mhmedical.com/cases.aspx?gboscontainerID=154</t>
  </si>
  <si>
    <t>Case Files: Family Medicine 4th ed.</t>
  </si>
  <si>
    <t>https://accessmedicine.mhmedical.com/cases.aspx?gboscontainerID=185</t>
  </si>
  <si>
    <t>Case Files: Internal Medicine 5e</t>
  </si>
  <si>
    <t>https://accessmedicine.mhmedical.com/cases.aspx?gboscontainerID=88</t>
  </si>
  <si>
    <t>Case Files: Microbiology 3e</t>
  </si>
  <si>
    <t>https://accessmedicine.mhmedical.com/cases.aspx?gboscontainerID=64</t>
  </si>
  <si>
    <t>Case Files: Neurology 3e</t>
  </si>
  <si>
    <t>https://accessmedicine.mhmedical.com/cases.aspx?gboscontainerID=90</t>
  </si>
  <si>
    <t>Case Files: Neuroscience 2e</t>
  </si>
  <si>
    <t>https://accessmedicine.mhmedical.com/cases.aspx?gboscontainerID=65</t>
  </si>
  <si>
    <t>Case Files: Ob/Gyn 5th ed.</t>
  </si>
  <si>
    <t>https://accessmedicine.mhmedical.com/cases.aspx?gboscontainerID=184</t>
  </si>
  <si>
    <t>Case Files: Pathology 2e</t>
  </si>
  <si>
    <t>https://accessmedicine.mhmedical.com/cases.aspx?gboscontainerID=66</t>
  </si>
  <si>
    <t>Case Files: Pediatrics 5e</t>
  </si>
  <si>
    <t>https://accessmedicine.mhmedical.com/cases.aspx?gboscontainerID=75</t>
  </si>
  <si>
    <t>Case Files: Pharmacology 3e</t>
  </si>
  <si>
    <t>https://accessmedicine.mhmedical.com/cases.aspx?gboscontainerID=67</t>
  </si>
  <si>
    <t>Case Files: Physiology 2e</t>
  </si>
  <si>
    <t>https://accessmedicine.mhmedical.com/cases.aspx?gboscontainerID=68</t>
  </si>
  <si>
    <t>Case Files: Psychiatry 5e</t>
  </si>
  <si>
    <t>https://accessmedicine.mhmedical.com/cases.aspx?gboscontainerID=76</t>
  </si>
  <si>
    <t>Case Files: Surgery 5e</t>
  </si>
  <si>
    <t>https://accessmedicine.mhmedical.com/cases.aspx?gboscontainerID=92</t>
  </si>
  <si>
    <t>https://accessmedicine.mhmedical.com/cases.aspx?gboscontainerID=149</t>
  </si>
  <si>
    <t>Wilbur</t>
  </si>
  <si>
    <t>Graber and Wilbur’s Family Medicine Examination and Board Review, 4th Edition</t>
  </si>
  <si>
    <t>https://accessmedicine.mhmedical.com/cases.aspx?gboscontainerID=128</t>
  </si>
  <si>
    <t>Mount</t>
  </si>
  <si>
    <t>Harrison's Fluid/Electrolyte &amp; Acid-Base Cases</t>
  </si>
  <si>
    <t>https://accessmedicine.mhmedical.com/cases.aspx?gboscontainerID=156</t>
  </si>
  <si>
    <t>Pathophysiology of Disease Cases</t>
  </si>
  <si>
    <t>https://accessmedicine.mhmedical.com/cases.aspx?gboscontainerID=216</t>
  </si>
  <si>
    <t>Klamen</t>
  </si>
  <si>
    <t>Resident Readinessฎ: Internal Medicine</t>
  </si>
  <si>
    <t>https://accessmedicine.mhmedical.com/cases.aspx?gboscontainerID=209</t>
  </si>
  <si>
    <t>Sherris Medical Microbiology Cases</t>
  </si>
  <si>
    <t>https://accessmedicine.mhmedical.com/cases.aspx?gboscontainerID=187</t>
  </si>
  <si>
    <t>Q &amp; A</t>
  </si>
  <si>
    <t>https://accessmedicine.mhmedical.com/qa.aspx?resourceID=587</t>
  </si>
  <si>
    <t>https://accessmedicine.mhmedical.com/qa.aspx?resourceID=2479</t>
  </si>
  <si>
    <t>https://accessmedicine.mhmedical.com/qa.aspx?resourceID=2356</t>
  </si>
  <si>
    <t>https://accessmedicine.mhmedical.com/qa.aspx?resourceID=1962</t>
  </si>
  <si>
    <t>https://accessmedicine.mhmedical.com/qa.aspx?resourceID=1138</t>
  </si>
  <si>
    <t>https://accessmedicine.mhmedical.com/qa.aspx?resourceID=2299</t>
  </si>
  <si>
    <t>https://accessmedicine.mhmedical.com/qa.aspx?resourceID=1279</t>
  </si>
  <si>
    <t>https://accessmedicine.mhmedical.com/qa.aspx?resourceID=2344</t>
  </si>
  <si>
    <t>https://accessmedicine.mhmedical.com/qa.aspx?resourceID=2142</t>
  </si>
  <si>
    <t>https://accessmedicine.mhmedical.com/qa.aspx?resourceID=2536</t>
  </si>
  <si>
    <t>https://accessmedicine.mhmedical.com/qa.aspx?resourceID=692</t>
  </si>
  <si>
    <t>Graber and Wilbur's Family Medicine Examination &amp; Board Review, 4e</t>
  </si>
  <si>
    <t>https://accessmedicine.mhmedical.com/qa.aspx?resourceID=1922</t>
  </si>
  <si>
    <t>https://accessmedicine.mhmedical.com/qa.aspx?resourceID=2408</t>
  </si>
  <si>
    <t>Wiener</t>
  </si>
  <si>
    <t>Harrison's Principles of Internal Medicine: Self-Assessment and Board Review, 19e</t>
  </si>
  <si>
    <t>https://accessmedicine.mhmedical.com/qa.aspx?resourceID=1972</t>
  </si>
  <si>
    <t>https://accessmedicine.mhmedical.com/qa.aspx?resourceID=618</t>
  </si>
  <si>
    <t>https://accessmedicine.mhmedical.com/qa.aspx?resourceID=1553</t>
  </si>
  <si>
    <t>https://accessmedicine.mhmedical.com/qa.aspx?resourceID=2442</t>
  </si>
  <si>
    <t>https://accessmedicine.mhmedical.com/qa.aspx?resourceID=2469</t>
  </si>
  <si>
    <t>Laposata's Laboratory Medicine: The Diagnosis of Disease in the Clinical Laboratory, 3e</t>
  </si>
  <si>
    <t>https://accessmedicine.mhmedical.com/qa.aspx?resourceID=2507</t>
  </si>
  <si>
    <t>https://accessmedicine.mhmedical.com/qa.aspx?resourceID=1438</t>
  </si>
  <si>
    <t>https://accessmedicine.mhmedical.com/qa.aspx?resourceID=2251</t>
  </si>
  <si>
    <t>https://accessmedicine.mhmedical.com/qa.aspx?resourceID=604</t>
  </si>
  <si>
    <t>https://accessmedicine.mhmedical.com/qa.aspx?resourceID=1911</t>
  </si>
  <si>
    <t>https://accessmedicine.mhmedical.com/qa.aspx?resourceID=599</t>
  </si>
  <si>
    <t>https://accessmedicine.mhmedical.com/qa.aspx?resourceID=2291</t>
  </si>
  <si>
    <t>https://accessmedicine.mhmedical.com/qa.aspx?resourceID=2387</t>
  </si>
  <si>
    <t>https://accessmedicine.mhmedical.com/qa.aspx?resourceID=2285</t>
  </si>
  <si>
    <t>https://accessmedicine.mhmedical.com/qa.aspx?resourceID=2352</t>
  </si>
  <si>
    <t>Patel</t>
  </si>
  <si>
    <t>Williams Obstetrics Study Guide, 25th Edition</t>
  </si>
  <si>
    <t>https://accessmedicine.mhmedical.com/qa.aspx?resourceID=2501</t>
  </si>
  <si>
    <t>The Big Picture: Medidcal Physiology Flashcards</t>
  </si>
  <si>
    <t>Flashcards</t>
  </si>
  <si>
    <t>https://accessmedicine.mhmedical.com/game.aspx?External=Flashcards&amp;isbn=1259644235</t>
  </si>
  <si>
    <t>Baron</t>
  </si>
  <si>
    <t>Biochemistry and Genetics Flash Cards</t>
  </si>
  <si>
    <t>https://accessmedicine.mhmedical.com/game.aspx?External=Flashcards&amp;isbn=1259837211</t>
  </si>
  <si>
    <t>Quinn</t>
  </si>
  <si>
    <t>Current Medical Diagnosis &amp; Treatment Flashcards, 2e</t>
  </si>
  <si>
    <t>https://accessmedicine.mhmedical.com/game.aspx?External=Flashcards&amp;isbn=9780071848022</t>
  </si>
  <si>
    <t>Suneja</t>
  </si>
  <si>
    <t>DeGowin's Diagnostic Examination Flashcards</t>
  </si>
  <si>
    <t>https://accessmedicine.mhmedical.com/game.aspx?External=Flashcards&amp;isbn=9780071829090</t>
  </si>
  <si>
    <t>Somers</t>
  </si>
  <si>
    <t>Microbiology and Infectious Disease Flashcards, 3e</t>
  </si>
  <si>
    <t>https://accessmedicine.mhmedical.com/game.aspx?External=Flashcards&amp;isbn=1259859827</t>
  </si>
  <si>
    <t>Pathology Flashcards, 3e</t>
  </si>
  <si>
    <t>https://accessmedicine.mhmedical.com/game.aspx?External=Flashcards&amp;isbn=9780071793568</t>
  </si>
  <si>
    <t>Kwok</t>
  </si>
  <si>
    <t>Pathophysiology of Disease Flashcards</t>
  </si>
  <si>
    <t>https://accessmedicine.mhmedical.com/game.aspx?External=Flashcards&amp;isbn=9780071829168</t>
  </si>
  <si>
    <t>Pharmacology Flashcards, 4e</t>
  </si>
  <si>
    <t>https://accessmedicine.mhmedical.com/game.aspx?External=Flashcards&amp;isbn=1259837246</t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</si>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</sst>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9"/>
  <sheetViews>
    <sheetView tabSelected="1" topLeftCell="A167" workbookViewId="0">
      <selection activeCell="F10" sqref="F10"/>
    </sheetView>
  </sheetViews>
  <sheetFormatPr defaultRowHeight="15" x14ac:dyDescent="0.25"/>
  <cols>
    <col min="3" max="3" width="18.42578125" customWidth="1"/>
    <col min="4" max="4" width="19.42578125" customWidth="1"/>
    <col min="6" max="6" width="12.5703125" customWidth="1"/>
    <col min="7" max="7" width="15.7109375" customWidth="1"/>
    <col min="14" max="14" width="32.28515625" customWidth="1"/>
  </cols>
  <sheetData>
    <row r="1" spans="1:8" x14ac:dyDescent="0.25">
      <c r="A1" t="s">
        <v>492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x14ac:dyDescent="0.25">
      <c r="A2">
        <v>1</v>
      </c>
      <c r="B2" t="str">
        <f>TEXT(9780071794794,0)</f>
        <v>9780071794794</v>
      </c>
      <c r="C2" t="s">
        <v>7</v>
      </c>
      <c r="D2" t="s">
        <v>8</v>
      </c>
      <c r="E2" t="s">
        <v>9</v>
      </c>
      <c r="F2">
        <v>2014</v>
      </c>
      <c r="G2" s="1">
        <v>41645</v>
      </c>
      <c r="H2" t="s">
        <v>10</v>
      </c>
    </row>
    <row r="3" spans="1:8" x14ac:dyDescent="0.25">
      <c r="A3">
        <v>2</v>
      </c>
      <c r="B3" t="str">
        <f>TEXT(9780071797252,0)</f>
        <v>9780071797252</v>
      </c>
      <c r="C3" t="s">
        <v>11</v>
      </c>
      <c r="D3" t="s">
        <v>12</v>
      </c>
      <c r="E3" t="s">
        <v>9</v>
      </c>
      <c r="F3">
        <v>2016</v>
      </c>
      <c r="G3" s="1">
        <v>42507</v>
      </c>
      <c r="H3" t="s">
        <v>13</v>
      </c>
    </row>
    <row r="4" spans="1:8" x14ac:dyDescent="0.25">
      <c r="A4">
        <v>3</v>
      </c>
      <c r="B4" t="str">
        <f>TEXT(9780071410182,0)</f>
        <v>9780071410182</v>
      </c>
      <c r="C4" t="s">
        <v>14</v>
      </c>
      <c r="D4" t="s">
        <v>15</v>
      </c>
      <c r="E4" t="s">
        <v>9</v>
      </c>
      <c r="F4">
        <v>2004</v>
      </c>
      <c r="G4" s="1">
        <v>41382</v>
      </c>
      <c r="H4" t="s">
        <v>16</v>
      </c>
    </row>
    <row r="5" spans="1:8" x14ac:dyDescent="0.25">
      <c r="A5">
        <v>4</v>
      </c>
      <c r="B5" t="str">
        <f>TEXT(9781259641152,0)</f>
        <v>9781259641152</v>
      </c>
      <c r="C5" t="s">
        <v>17</v>
      </c>
      <c r="D5" t="s">
        <v>18</v>
      </c>
      <c r="E5" t="s">
        <v>9</v>
      </c>
      <c r="F5">
        <v>2017</v>
      </c>
      <c r="G5" s="1">
        <v>43045</v>
      </c>
      <c r="H5" t="s">
        <v>19</v>
      </c>
    </row>
    <row r="6" spans="1:8" x14ac:dyDescent="0.25">
      <c r="A6">
        <v>5</v>
      </c>
      <c r="B6" t="str">
        <f>TEXT(9781259861079,0)</f>
        <v>9781259861079</v>
      </c>
      <c r="C6" t="s">
        <v>20</v>
      </c>
      <c r="D6" t="s">
        <v>21</v>
      </c>
      <c r="E6" t="s">
        <v>9</v>
      </c>
      <c r="F6">
        <v>2017</v>
      </c>
      <c r="G6" s="1">
        <v>42885</v>
      </c>
      <c r="H6" t="s">
        <v>22</v>
      </c>
    </row>
    <row r="7" spans="1:8" x14ac:dyDescent="0.25">
      <c r="A7">
        <v>6</v>
      </c>
      <c r="B7" t="str">
        <f>TEXT(9780071627085,0)</f>
        <v>9780071627085</v>
      </c>
      <c r="C7" t="s">
        <v>23</v>
      </c>
      <c r="D7" t="s">
        <v>24</v>
      </c>
      <c r="E7" t="s">
        <v>9</v>
      </c>
      <c r="F7">
        <v>2011</v>
      </c>
      <c r="G7" s="1">
        <v>41372</v>
      </c>
      <c r="H7" t="s">
        <v>25</v>
      </c>
    </row>
    <row r="8" spans="1:8" x14ac:dyDescent="0.25">
      <c r="A8">
        <v>7</v>
      </c>
      <c r="B8" t="str">
        <f>TEXT(9780071767705,0)</f>
        <v>9780071767705</v>
      </c>
      <c r="C8" t="s">
        <v>26</v>
      </c>
      <c r="D8" t="s">
        <v>27</v>
      </c>
      <c r="E8" t="s">
        <v>9</v>
      </c>
      <c r="F8">
        <v>2014</v>
      </c>
      <c r="G8" s="1">
        <v>41943</v>
      </c>
      <c r="H8" t="s">
        <v>28</v>
      </c>
    </row>
    <row r="9" spans="1:8" x14ac:dyDescent="0.25">
      <c r="A9">
        <v>8</v>
      </c>
      <c r="B9" t="str">
        <f>TEXT(9781259862632,0)</f>
        <v>9781259862632</v>
      </c>
      <c r="C9" t="s">
        <v>29</v>
      </c>
      <c r="D9" t="s">
        <v>30</v>
      </c>
      <c r="E9" t="s">
        <v>9</v>
      </c>
      <c r="F9">
        <v>2019</v>
      </c>
      <c r="G9" s="1">
        <v>43410</v>
      </c>
      <c r="H9" t="s">
        <v>31</v>
      </c>
    </row>
    <row r="10" spans="1:8" x14ac:dyDescent="0.25">
      <c r="A10">
        <v>9</v>
      </c>
      <c r="B10" t="str">
        <f>TEXT(9780071637916,0)</f>
        <v>9780071637916</v>
      </c>
      <c r="C10" t="s">
        <v>32</v>
      </c>
      <c r="D10" t="s">
        <v>33</v>
      </c>
      <c r="E10" t="s">
        <v>9</v>
      </c>
      <c r="F10">
        <v>2018</v>
      </c>
      <c r="G10" s="1">
        <v>43186</v>
      </c>
      <c r="H10" t="s">
        <v>34</v>
      </c>
    </row>
    <row r="11" spans="1:8" x14ac:dyDescent="0.25">
      <c r="A11">
        <v>10</v>
      </c>
      <c r="B11" t="str">
        <f>TEXT(9780071791540,0)</f>
        <v>9780071791540</v>
      </c>
      <c r="C11" t="s">
        <v>35</v>
      </c>
      <c r="D11" t="s">
        <v>36</v>
      </c>
      <c r="E11" t="s">
        <v>9</v>
      </c>
      <c r="F11">
        <v>2017</v>
      </c>
      <c r="G11" s="1">
        <v>43004</v>
      </c>
      <c r="H11" t="s">
        <v>37</v>
      </c>
    </row>
    <row r="12" spans="1:8" x14ac:dyDescent="0.25">
      <c r="A12">
        <v>11</v>
      </c>
      <c r="B12" t="str">
        <f>TEXT(9781260026115,0)</f>
        <v>9781260026115</v>
      </c>
      <c r="C12" t="s">
        <v>38</v>
      </c>
      <c r="D12" t="s">
        <v>39</v>
      </c>
      <c r="E12" t="s">
        <v>9</v>
      </c>
      <c r="F12">
        <v>2018</v>
      </c>
      <c r="G12" s="1">
        <v>43262</v>
      </c>
      <c r="H12" t="s">
        <v>40</v>
      </c>
    </row>
    <row r="13" spans="1:8" x14ac:dyDescent="0.25">
      <c r="A13">
        <v>12</v>
      </c>
      <c r="B13" t="str">
        <f>TEXT(9780071827249,0)</f>
        <v>9780071827249</v>
      </c>
      <c r="C13" t="s">
        <v>41</v>
      </c>
      <c r="D13" t="s">
        <v>42</v>
      </c>
      <c r="E13" t="s">
        <v>9</v>
      </c>
      <c r="F13">
        <v>2018</v>
      </c>
      <c r="G13" s="1">
        <v>43108</v>
      </c>
      <c r="H13" t="s">
        <v>43</v>
      </c>
    </row>
    <row r="14" spans="1:8" x14ac:dyDescent="0.25">
      <c r="A14">
        <v>13</v>
      </c>
      <c r="B14" t="str">
        <f>TEXT(9780071769150,0)</f>
        <v>9780071769150</v>
      </c>
      <c r="C14" t="s">
        <v>44</v>
      </c>
      <c r="D14" t="s">
        <v>45</v>
      </c>
      <c r="E14" t="s">
        <v>9</v>
      </c>
      <c r="F14">
        <v>2017</v>
      </c>
      <c r="G14" s="1">
        <v>42927</v>
      </c>
      <c r="H14" t="s">
        <v>46</v>
      </c>
    </row>
    <row r="15" spans="1:8" x14ac:dyDescent="0.25">
      <c r="A15">
        <v>14</v>
      </c>
      <c r="B15" t="str">
        <f>TEXT(9780071845069,0)</f>
        <v>9780071845069</v>
      </c>
      <c r="C15" t="s">
        <v>47</v>
      </c>
      <c r="D15" t="s">
        <v>48</v>
      </c>
      <c r="E15" t="s">
        <v>9</v>
      </c>
      <c r="F15">
        <v>2015</v>
      </c>
      <c r="G15" s="1">
        <v>42156</v>
      </c>
      <c r="H15" t="s">
        <v>49</v>
      </c>
    </row>
    <row r="16" spans="1:8" x14ac:dyDescent="0.25">
      <c r="A16">
        <v>15</v>
      </c>
      <c r="B16" t="str">
        <f>TEXT(9780071622448,0)</f>
        <v>9780071622448</v>
      </c>
      <c r="C16" t="s">
        <v>50</v>
      </c>
      <c r="D16" t="s">
        <v>51</v>
      </c>
      <c r="E16" t="s">
        <v>9</v>
      </c>
      <c r="F16">
        <v>2014</v>
      </c>
      <c r="G16" s="1">
        <v>41962</v>
      </c>
      <c r="H16" t="s">
        <v>52</v>
      </c>
    </row>
    <row r="17" spans="1:8" x14ac:dyDescent="0.25">
      <c r="A17">
        <v>16</v>
      </c>
      <c r="B17" t="str">
        <f>TEXT(9780071847704,0)</f>
        <v>9780071847704</v>
      </c>
      <c r="C17" t="s">
        <v>53</v>
      </c>
      <c r="D17" t="s">
        <v>54</v>
      </c>
      <c r="E17" t="s">
        <v>9</v>
      </c>
      <c r="F17">
        <v>2017</v>
      </c>
      <c r="G17" s="1">
        <v>42740</v>
      </c>
      <c r="H17" t="s">
        <v>55</v>
      </c>
    </row>
    <row r="18" spans="1:8" x14ac:dyDescent="0.25">
      <c r="A18">
        <v>17</v>
      </c>
      <c r="B18" t="str">
        <f>TEXT(9781259861727,0)</f>
        <v>9781259861727</v>
      </c>
      <c r="C18" t="s">
        <v>56</v>
      </c>
      <c r="D18" t="s">
        <v>57</v>
      </c>
      <c r="E18" t="s">
        <v>9</v>
      </c>
      <c r="F18">
        <v>2017</v>
      </c>
      <c r="G18" s="1">
        <v>43056</v>
      </c>
      <c r="H18" t="s">
        <v>58</v>
      </c>
    </row>
    <row r="19" spans="1:8" x14ac:dyDescent="0.25">
      <c r="A19">
        <v>18</v>
      </c>
      <c r="B19" t="str">
        <f>TEXT(9780071454285,0)</f>
        <v>9780071454285</v>
      </c>
      <c r="C19" t="s">
        <v>59</v>
      </c>
      <c r="D19" t="s">
        <v>60</v>
      </c>
      <c r="E19" t="s">
        <v>9</v>
      </c>
      <c r="F19">
        <v>2007</v>
      </c>
      <c r="G19" s="1">
        <v>41529</v>
      </c>
      <c r="H19" t="s">
        <v>61</v>
      </c>
    </row>
    <row r="20" spans="1:8" x14ac:dyDescent="0.25">
      <c r="A20">
        <v>19</v>
      </c>
      <c r="B20" t="str">
        <f>TEXT(9781259862045,0)</f>
        <v>9781259862045</v>
      </c>
      <c r="C20" t="s">
        <v>62</v>
      </c>
      <c r="D20" t="s">
        <v>63</v>
      </c>
      <c r="E20" t="s">
        <v>9</v>
      </c>
      <c r="F20">
        <v>2019</v>
      </c>
      <c r="G20" s="1">
        <v>43462</v>
      </c>
      <c r="H20" t="s">
        <v>64</v>
      </c>
    </row>
    <row r="21" spans="1:8" x14ac:dyDescent="0.25">
      <c r="A21">
        <v>20</v>
      </c>
      <c r="B21" t="str">
        <f>TEXT(9780071769648,0)</f>
        <v>9780071769648</v>
      </c>
      <c r="C21" t="s">
        <v>62</v>
      </c>
      <c r="D21" t="s">
        <v>65</v>
      </c>
      <c r="E21" t="s">
        <v>9</v>
      </c>
      <c r="F21">
        <v>2013</v>
      </c>
      <c r="G21" s="1">
        <v>41645</v>
      </c>
      <c r="H21" t="s">
        <v>66</v>
      </c>
    </row>
    <row r="22" spans="1:8" x14ac:dyDescent="0.25">
      <c r="A22">
        <v>21</v>
      </c>
      <c r="B22" t="str">
        <f>TEXT(9780071845342,0)</f>
        <v>9780071845342</v>
      </c>
      <c r="C22" t="s">
        <v>67</v>
      </c>
      <c r="D22" t="s">
        <v>68</v>
      </c>
      <c r="E22" t="s">
        <v>9</v>
      </c>
      <c r="F22">
        <v>2018</v>
      </c>
      <c r="G22" s="1">
        <v>43104</v>
      </c>
      <c r="H22" t="s">
        <v>69</v>
      </c>
    </row>
    <row r="23" spans="1:8" x14ac:dyDescent="0.25">
      <c r="A23">
        <v>22</v>
      </c>
      <c r="B23" t="str">
        <f>TEXT(9780071820813,0)</f>
        <v>9780071820813</v>
      </c>
      <c r="C23" t="s">
        <v>70</v>
      </c>
      <c r="D23" t="s">
        <v>71</v>
      </c>
      <c r="E23" t="s">
        <v>9</v>
      </c>
      <c r="F23">
        <v>2016</v>
      </c>
      <c r="G23" s="1">
        <v>42671</v>
      </c>
      <c r="H23" t="s">
        <v>72</v>
      </c>
    </row>
    <row r="24" spans="1:8" x14ac:dyDescent="0.25">
      <c r="A24">
        <v>23</v>
      </c>
      <c r="B24" t="str">
        <f>TEXT(9780071590754,0)</f>
        <v>9780071590754</v>
      </c>
      <c r="C24" t="s">
        <v>73</v>
      </c>
      <c r="D24" t="s">
        <v>74</v>
      </c>
      <c r="E24" t="s">
        <v>9</v>
      </c>
      <c r="F24">
        <v>2014</v>
      </c>
      <c r="G24" s="1">
        <v>41645</v>
      </c>
      <c r="H24" t="s">
        <v>75</v>
      </c>
    </row>
    <row r="25" spans="1:8" x14ac:dyDescent="0.25">
      <c r="A25">
        <v>24</v>
      </c>
      <c r="B25" t="str">
        <f>TEXT(9780071624398,0)</f>
        <v>9780071624398</v>
      </c>
      <c r="C25" t="s">
        <v>76</v>
      </c>
      <c r="D25" t="s">
        <v>77</v>
      </c>
      <c r="E25" t="s">
        <v>9</v>
      </c>
      <c r="F25">
        <v>2012</v>
      </c>
      <c r="G25" s="1">
        <v>41376</v>
      </c>
      <c r="H25" t="s">
        <v>78</v>
      </c>
    </row>
    <row r="26" spans="1:8" x14ac:dyDescent="0.25">
      <c r="A26">
        <v>25</v>
      </c>
      <c r="B26" t="str">
        <f>TEXT(9780071456067,0)</f>
        <v>9780071456067</v>
      </c>
      <c r="C26" t="s">
        <v>79</v>
      </c>
      <c r="D26" t="s">
        <v>80</v>
      </c>
      <c r="E26" t="s">
        <v>9</v>
      </c>
      <c r="F26">
        <v>2007</v>
      </c>
      <c r="G26" s="1">
        <v>41375</v>
      </c>
      <c r="H26" t="s">
        <v>81</v>
      </c>
    </row>
    <row r="27" spans="1:8" x14ac:dyDescent="0.25">
      <c r="A27">
        <v>26</v>
      </c>
      <c r="B27" t="str">
        <f>TEXT(9780071808156,0)</f>
        <v>9780071808156</v>
      </c>
      <c r="C27" t="s">
        <v>82</v>
      </c>
      <c r="D27" t="s">
        <v>83</v>
      </c>
      <c r="E27" t="s">
        <v>9</v>
      </c>
      <c r="F27">
        <v>2013</v>
      </c>
      <c r="G27" s="1">
        <v>41978</v>
      </c>
      <c r="H27" t="s">
        <v>84</v>
      </c>
    </row>
    <row r="28" spans="1:8" x14ac:dyDescent="0.25">
      <c r="A28">
        <v>27</v>
      </c>
      <c r="B28" t="str">
        <f>TEXT(9781259641251,0)</f>
        <v>9781259641251</v>
      </c>
      <c r="C28" t="s">
        <v>85</v>
      </c>
      <c r="D28" t="s">
        <v>86</v>
      </c>
      <c r="E28" t="s">
        <v>9</v>
      </c>
      <c r="F28">
        <v>2017</v>
      </c>
      <c r="G28" s="1">
        <v>42782</v>
      </c>
      <c r="H28" t="s">
        <v>87</v>
      </c>
    </row>
    <row r="29" spans="1:8" x14ac:dyDescent="0.25">
      <c r="A29">
        <v>28</v>
      </c>
      <c r="B29" t="str">
        <f>TEXT(9780071840613,0)</f>
        <v>9780071840613</v>
      </c>
      <c r="C29" t="s">
        <v>88</v>
      </c>
      <c r="D29" t="s">
        <v>89</v>
      </c>
      <c r="E29" t="s">
        <v>9</v>
      </c>
      <c r="F29">
        <v>2017</v>
      </c>
      <c r="G29" s="1">
        <v>42923</v>
      </c>
      <c r="H29" t="s">
        <v>90</v>
      </c>
    </row>
    <row r="30" spans="1:8" x14ac:dyDescent="0.25">
      <c r="A30">
        <v>29</v>
      </c>
      <c r="B30" t="str">
        <f>TEXT(9780071827454,0)</f>
        <v>9780071827454</v>
      </c>
      <c r="C30" t="s">
        <v>91</v>
      </c>
      <c r="D30" t="s">
        <v>92</v>
      </c>
      <c r="E30" t="s">
        <v>9</v>
      </c>
      <c r="F30">
        <v>2015</v>
      </c>
      <c r="G30" s="1">
        <v>42067</v>
      </c>
      <c r="H30" t="s">
        <v>93</v>
      </c>
    </row>
    <row r="31" spans="1:8" x14ac:dyDescent="0.25">
      <c r="A31">
        <v>30</v>
      </c>
      <c r="B31" t="str">
        <f>TEXT(9780071837729,0)</f>
        <v>9780071837729</v>
      </c>
      <c r="C31" t="s">
        <v>94</v>
      </c>
      <c r="D31" t="s">
        <v>95</v>
      </c>
      <c r="E31" t="s">
        <v>9</v>
      </c>
      <c r="F31">
        <v>2016</v>
      </c>
      <c r="G31" s="1">
        <v>42285</v>
      </c>
      <c r="H31" t="s">
        <v>96</v>
      </c>
    </row>
    <row r="32" spans="1:8" x14ac:dyDescent="0.25">
      <c r="A32">
        <v>31</v>
      </c>
      <c r="B32" t="str">
        <f>TEXT(9780071792080,0)</f>
        <v>9780071792080</v>
      </c>
      <c r="C32" t="s">
        <v>97</v>
      </c>
      <c r="D32" t="s">
        <v>98</v>
      </c>
      <c r="E32" t="s">
        <v>9</v>
      </c>
      <c r="F32">
        <v>2014</v>
      </c>
      <c r="G32" s="1">
        <v>41842</v>
      </c>
      <c r="H32" t="s">
        <v>99</v>
      </c>
    </row>
    <row r="33" spans="1:8" x14ac:dyDescent="0.25">
      <c r="A33">
        <v>32</v>
      </c>
      <c r="B33" t="str">
        <f>TEXT(9781259861055,0)</f>
        <v>9781259861055</v>
      </c>
      <c r="C33" t="s">
        <v>100</v>
      </c>
      <c r="D33" t="s">
        <v>101</v>
      </c>
      <c r="E33" t="s">
        <v>9</v>
      </c>
      <c r="F33">
        <v>2017</v>
      </c>
      <c r="G33" s="1">
        <v>43068</v>
      </c>
      <c r="H33" t="s">
        <v>102</v>
      </c>
    </row>
    <row r="34" spans="1:8" x14ac:dyDescent="0.25">
      <c r="A34">
        <v>33</v>
      </c>
      <c r="B34" t="str">
        <f>TEXT(9780071638562,0)</f>
        <v>9780071638562</v>
      </c>
      <c r="C34" t="s">
        <v>103</v>
      </c>
      <c r="D34" t="s">
        <v>104</v>
      </c>
      <c r="E34" t="s">
        <v>9</v>
      </c>
      <c r="F34">
        <v>2013</v>
      </c>
      <c r="G34" s="1">
        <v>41416</v>
      </c>
      <c r="H34" t="s">
        <v>105</v>
      </c>
    </row>
    <row r="35" spans="1:8" x14ac:dyDescent="0.25">
      <c r="A35">
        <v>34</v>
      </c>
      <c r="B35" t="str">
        <f>TEXT(9780071833905,0)</f>
        <v>9780071833905</v>
      </c>
      <c r="C35" t="s">
        <v>103</v>
      </c>
      <c r="D35" t="s">
        <v>106</v>
      </c>
      <c r="E35" t="s">
        <v>9</v>
      </c>
      <c r="F35">
        <v>2019</v>
      </c>
      <c r="G35" s="1">
        <v>43467</v>
      </c>
      <c r="H35" t="s">
        <v>107</v>
      </c>
    </row>
    <row r="36" spans="1:8" x14ac:dyDescent="0.25">
      <c r="A36">
        <v>35</v>
      </c>
      <c r="B36" t="str">
        <f>TEXT(9781259862908,0)</f>
        <v>9781259862908</v>
      </c>
      <c r="C36" t="s">
        <v>108</v>
      </c>
      <c r="D36" t="s">
        <v>109</v>
      </c>
      <c r="E36" t="s">
        <v>9</v>
      </c>
      <c r="F36">
        <v>2018</v>
      </c>
      <c r="G36" s="1">
        <v>43236</v>
      </c>
      <c r="H36" t="s">
        <v>110</v>
      </c>
    </row>
    <row r="37" spans="1:8" x14ac:dyDescent="0.25">
      <c r="A37">
        <v>36</v>
      </c>
      <c r="B37" t="str">
        <f>TEXT(9780071793292,0)</f>
        <v>9780071793292</v>
      </c>
      <c r="C37" t="s">
        <v>111</v>
      </c>
      <c r="D37" t="s">
        <v>112</v>
      </c>
      <c r="E37" t="s">
        <v>9</v>
      </c>
      <c r="F37">
        <v>2015</v>
      </c>
      <c r="G37" s="1">
        <v>42020</v>
      </c>
      <c r="H37" t="s">
        <v>113</v>
      </c>
    </row>
    <row r="38" spans="1:8" x14ac:dyDescent="0.25">
      <c r="A38">
        <v>37</v>
      </c>
      <c r="B38" t="str">
        <f>TEXT(9780071754422,0)</f>
        <v>9780071754422</v>
      </c>
      <c r="C38" t="s">
        <v>114</v>
      </c>
      <c r="D38" t="s">
        <v>115</v>
      </c>
      <c r="E38" t="s">
        <v>9</v>
      </c>
      <c r="F38">
        <v>2019</v>
      </c>
      <c r="G38" s="1">
        <v>43392</v>
      </c>
      <c r="H38" t="s">
        <v>116</v>
      </c>
    </row>
    <row r="39" spans="1:8" x14ac:dyDescent="0.25">
      <c r="A39">
        <v>38</v>
      </c>
      <c r="B39" t="str">
        <f>TEXT(9780071638050,0)</f>
        <v>9780071638050</v>
      </c>
      <c r="C39" t="s">
        <v>117</v>
      </c>
      <c r="D39" t="s">
        <v>118</v>
      </c>
      <c r="E39" t="s">
        <v>9</v>
      </c>
      <c r="F39">
        <v>2013</v>
      </c>
      <c r="G39" s="1">
        <v>41484</v>
      </c>
      <c r="H39" t="s">
        <v>119</v>
      </c>
    </row>
    <row r="40" spans="1:8" x14ac:dyDescent="0.25">
      <c r="A40">
        <v>39</v>
      </c>
      <c r="B40" t="str">
        <f>TEXT(9780071792110,0)</f>
        <v>9780071792110</v>
      </c>
      <c r="C40" t="s">
        <v>120</v>
      </c>
      <c r="D40" t="s">
        <v>121</v>
      </c>
      <c r="E40" t="s">
        <v>9</v>
      </c>
      <c r="F40">
        <v>2015</v>
      </c>
      <c r="G40" s="1">
        <v>42047</v>
      </c>
      <c r="H40" t="s">
        <v>122</v>
      </c>
    </row>
    <row r="41" spans="1:8" x14ac:dyDescent="0.25">
      <c r="A41">
        <v>40</v>
      </c>
      <c r="B41" t="str">
        <f>TEXT(9781260117431,0)</f>
        <v>9781260117431</v>
      </c>
      <c r="C41" t="s">
        <v>123</v>
      </c>
      <c r="D41" t="s">
        <v>124</v>
      </c>
      <c r="E41" t="s">
        <v>9</v>
      </c>
      <c r="F41">
        <v>2019</v>
      </c>
      <c r="G41" s="1">
        <v>43321</v>
      </c>
      <c r="H41" t="s">
        <v>125</v>
      </c>
    </row>
    <row r="42" spans="1:8" x14ac:dyDescent="0.25">
      <c r="A42">
        <v>41</v>
      </c>
      <c r="B42" t="str">
        <f>TEXT(9781260012224,0)</f>
        <v>9781260012224</v>
      </c>
      <c r="C42" t="s">
        <v>126</v>
      </c>
      <c r="D42" t="s">
        <v>127</v>
      </c>
      <c r="E42" t="s">
        <v>9</v>
      </c>
      <c r="F42">
        <v>2018</v>
      </c>
      <c r="G42" s="1">
        <v>43194</v>
      </c>
      <c r="H42" t="s">
        <v>128</v>
      </c>
    </row>
    <row r="43" spans="1:8" x14ac:dyDescent="0.25">
      <c r="A43">
        <v>42</v>
      </c>
      <c r="B43" t="str">
        <f>TEXT(9781260031065,0)</f>
        <v>9781260031065</v>
      </c>
      <c r="C43" t="s">
        <v>129</v>
      </c>
      <c r="D43" t="s">
        <v>130</v>
      </c>
      <c r="E43" t="s">
        <v>9</v>
      </c>
      <c r="F43">
        <v>2017</v>
      </c>
      <c r="G43" s="1">
        <v>43076</v>
      </c>
      <c r="H43" t="s">
        <v>131</v>
      </c>
    </row>
    <row r="44" spans="1:8" x14ac:dyDescent="0.25">
      <c r="A44">
        <v>43</v>
      </c>
      <c r="B44" t="str">
        <f>TEXT(9780071814478,0)</f>
        <v>9780071814478</v>
      </c>
      <c r="C44" t="s">
        <v>132</v>
      </c>
      <c r="D44" t="s">
        <v>133</v>
      </c>
      <c r="E44" t="s">
        <v>9</v>
      </c>
      <c r="F44">
        <v>2015</v>
      </c>
      <c r="G44" s="1">
        <v>42020</v>
      </c>
      <c r="H44" t="s">
        <v>134</v>
      </c>
    </row>
    <row r="45" spans="1:8" x14ac:dyDescent="0.25">
      <c r="A45">
        <v>44</v>
      </c>
      <c r="B45" t="str">
        <f>TEXT(9781260019353,0)</f>
        <v>9781260019353</v>
      </c>
      <c r="C45" t="s">
        <v>135</v>
      </c>
      <c r="D45" t="s">
        <v>136</v>
      </c>
      <c r="E45" t="s">
        <v>9</v>
      </c>
      <c r="F45">
        <v>2018</v>
      </c>
      <c r="G45" s="1">
        <v>43159</v>
      </c>
      <c r="H45" t="s">
        <v>137</v>
      </c>
    </row>
    <row r="46" spans="1:8" x14ac:dyDescent="0.25">
      <c r="A46">
        <v>45</v>
      </c>
      <c r="B46" t="str">
        <f>TEXT(9780071829113,0)</f>
        <v>9780071829113</v>
      </c>
      <c r="C46" t="s">
        <v>138</v>
      </c>
      <c r="D46" t="s">
        <v>139</v>
      </c>
      <c r="E46" t="s">
        <v>9</v>
      </c>
      <c r="F46">
        <v>2014</v>
      </c>
      <c r="G46" s="1">
        <v>43055</v>
      </c>
      <c r="H46" t="s">
        <v>140</v>
      </c>
    </row>
    <row r="47" spans="1:8" x14ac:dyDescent="0.25">
      <c r="A47">
        <v>46</v>
      </c>
      <c r="B47" t="str">
        <f>TEXT(9781259860515,0)</f>
        <v>9781259860515</v>
      </c>
      <c r="C47" t="s">
        <v>141</v>
      </c>
      <c r="D47" t="s">
        <v>142</v>
      </c>
      <c r="E47" t="s">
        <v>9</v>
      </c>
      <c r="F47">
        <v>2017</v>
      </c>
      <c r="G47" s="1">
        <v>43076</v>
      </c>
      <c r="H47" t="s">
        <v>143</v>
      </c>
    </row>
    <row r="48" spans="1:8" x14ac:dyDescent="0.25">
      <c r="A48">
        <v>47</v>
      </c>
      <c r="B48" t="str">
        <f>TEXT(9780071801966,0)</f>
        <v>9780071801966</v>
      </c>
      <c r="C48" t="s">
        <v>144</v>
      </c>
      <c r="D48" t="s">
        <v>145</v>
      </c>
      <c r="E48" t="s">
        <v>9</v>
      </c>
      <c r="F48">
        <v>2018</v>
      </c>
      <c r="G48" s="1">
        <v>43104</v>
      </c>
      <c r="H48" t="s">
        <v>146</v>
      </c>
    </row>
    <row r="49" spans="1:8" x14ac:dyDescent="0.25">
      <c r="A49">
        <v>48</v>
      </c>
      <c r="B49" t="str">
        <f>TEXT(9780071796729,0)</f>
        <v>9780071796729</v>
      </c>
      <c r="C49" t="s">
        <v>147</v>
      </c>
      <c r="D49" t="s">
        <v>148</v>
      </c>
      <c r="E49" t="s">
        <v>9</v>
      </c>
      <c r="F49">
        <v>2015</v>
      </c>
      <c r="G49" s="1">
        <v>42038</v>
      </c>
      <c r="H49" t="s">
        <v>149</v>
      </c>
    </row>
    <row r="50" spans="1:8" x14ac:dyDescent="0.25">
      <c r="A50">
        <v>49</v>
      </c>
      <c r="B50" t="str">
        <f>TEXT(9781259642197,0)</f>
        <v>9781259642197</v>
      </c>
      <c r="C50" t="s">
        <v>150</v>
      </c>
      <c r="D50" t="s">
        <v>151</v>
      </c>
      <c r="E50" t="s">
        <v>9</v>
      </c>
      <c r="F50">
        <v>2017</v>
      </c>
      <c r="G50" s="1">
        <v>42803</v>
      </c>
      <c r="H50" t="s">
        <v>152</v>
      </c>
    </row>
    <row r="51" spans="1:8" x14ac:dyDescent="0.25">
      <c r="A51">
        <v>50</v>
      </c>
      <c r="B51" t="str">
        <f>TEXT(9780071669047,0)</f>
        <v>9780071669047</v>
      </c>
      <c r="C51" t="s">
        <v>153</v>
      </c>
      <c r="D51" t="s">
        <v>154</v>
      </c>
      <c r="E51" t="s">
        <v>9</v>
      </c>
      <c r="F51">
        <v>2012</v>
      </c>
      <c r="G51" s="1">
        <v>41417</v>
      </c>
      <c r="H51" t="s">
        <v>155</v>
      </c>
    </row>
    <row r="52" spans="1:8" x14ac:dyDescent="0.25">
      <c r="A52">
        <v>51</v>
      </c>
      <c r="B52" t="str">
        <f>TEXT(9780071832328,0)</f>
        <v>9780071832328</v>
      </c>
      <c r="C52" t="s">
        <v>156</v>
      </c>
      <c r="D52" t="s">
        <v>157</v>
      </c>
      <c r="E52" t="s">
        <v>9</v>
      </c>
      <c r="F52">
        <v>2017</v>
      </c>
      <c r="G52" s="1">
        <v>42880</v>
      </c>
      <c r="H52" t="s">
        <v>158</v>
      </c>
    </row>
    <row r="53" spans="1:8" x14ac:dyDescent="0.25">
      <c r="A53">
        <v>52</v>
      </c>
      <c r="B53" t="str">
        <f>TEXT(9781260122404,0)</f>
        <v>9781260122404</v>
      </c>
      <c r="C53" t="s">
        <v>156</v>
      </c>
      <c r="D53" t="s">
        <v>159</v>
      </c>
      <c r="E53" t="s">
        <v>9</v>
      </c>
      <c r="F53">
        <v>2019</v>
      </c>
      <c r="G53" s="1">
        <v>43425</v>
      </c>
      <c r="H53" t="s">
        <v>160</v>
      </c>
    </row>
    <row r="54" spans="1:8" x14ac:dyDescent="0.25">
      <c r="A54">
        <v>53</v>
      </c>
      <c r="B54" t="str">
        <f>TEXT(9780071774017,0)</f>
        <v>9780071774017</v>
      </c>
      <c r="C54" t="s">
        <v>156</v>
      </c>
      <c r="D54" t="s">
        <v>161</v>
      </c>
      <c r="E54" t="s">
        <v>9</v>
      </c>
      <c r="F54">
        <v>2014</v>
      </c>
      <c r="G54" s="1">
        <v>41645</v>
      </c>
      <c r="H54" t="s">
        <v>162</v>
      </c>
    </row>
    <row r="55" spans="1:8" x14ac:dyDescent="0.25">
      <c r="A55">
        <v>54</v>
      </c>
      <c r="B55" t="str">
        <f>TEXT(9781259584732,0)</f>
        <v>9781259584732</v>
      </c>
      <c r="C55" t="s">
        <v>163</v>
      </c>
      <c r="D55" t="s">
        <v>164</v>
      </c>
      <c r="E55" t="s">
        <v>9</v>
      </c>
      <c r="F55">
        <v>2017</v>
      </c>
      <c r="G55" s="1">
        <v>42936</v>
      </c>
      <c r="H55" t="s">
        <v>165</v>
      </c>
    </row>
    <row r="56" spans="1:8" x14ac:dyDescent="0.25">
      <c r="A56">
        <v>55</v>
      </c>
      <c r="B56" t="str">
        <f>TEXT(9781259589287,0)</f>
        <v>9781259589287</v>
      </c>
      <c r="C56" t="s">
        <v>166</v>
      </c>
      <c r="D56" t="s">
        <v>167</v>
      </c>
      <c r="E56" t="s">
        <v>9</v>
      </c>
      <c r="F56">
        <v>2017</v>
      </c>
      <c r="G56" s="1">
        <v>42940</v>
      </c>
      <c r="H56" t="s">
        <v>168</v>
      </c>
    </row>
    <row r="57" spans="1:8" x14ac:dyDescent="0.25">
      <c r="A57">
        <v>56</v>
      </c>
      <c r="B57" t="str">
        <f>TEXT(9781259640896,0)</f>
        <v>9781259640896</v>
      </c>
      <c r="C57" t="s">
        <v>169</v>
      </c>
      <c r="D57" t="s">
        <v>170</v>
      </c>
      <c r="E57" t="s">
        <v>9</v>
      </c>
      <c r="F57">
        <v>2017</v>
      </c>
      <c r="G57" s="1">
        <v>42782</v>
      </c>
      <c r="H57" t="s">
        <v>171</v>
      </c>
    </row>
    <row r="58" spans="1:8" x14ac:dyDescent="0.25">
      <c r="A58">
        <v>57</v>
      </c>
      <c r="B58" t="str">
        <f>TEXT(9781259837937,0)</f>
        <v>9781259837937</v>
      </c>
      <c r="C58" t="s">
        <v>172</v>
      </c>
      <c r="D58" t="s">
        <v>173</v>
      </c>
      <c r="E58" t="s">
        <v>9</v>
      </c>
      <c r="F58">
        <v>2018</v>
      </c>
      <c r="G58" s="1">
        <v>43215</v>
      </c>
      <c r="H58" t="s">
        <v>174</v>
      </c>
    </row>
    <row r="59" spans="1:8" x14ac:dyDescent="0.25">
      <c r="A59">
        <v>58</v>
      </c>
      <c r="B59" t="str">
        <f>TEXT(9780071828529,0)</f>
        <v>9780071828529</v>
      </c>
      <c r="C59" t="s">
        <v>175</v>
      </c>
      <c r="D59" t="s">
        <v>176</v>
      </c>
      <c r="E59" t="s">
        <v>9</v>
      </c>
      <c r="F59">
        <v>2016</v>
      </c>
      <c r="G59" s="1">
        <v>42534</v>
      </c>
      <c r="H59" t="s">
        <v>177</v>
      </c>
    </row>
    <row r="60" spans="1:8" x14ac:dyDescent="0.25">
      <c r="A60">
        <v>59</v>
      </c>
      <c r="B60" t="str">
        <f>TEXT(9781259644016,0)</f>
        <v>9781259644016</v>
      </c>
      <c r="C60" t="s">
        <v>178</v>
      </c>
      <c r="D60" t="s">
        <v>179</v>
      </c>
      <c r="E60" t="s">
        <v>9</v>
      </c>
      <c r="F60">
        <v>2018</v>
      </c>
      <c r="G60" s="1">
        <v>42872</v>
      </c>
      <c r="H60" t="s">
        <v>180</v>
      </c>
    </row>
    <row r="61" spans="1:8" x14ac:dyDescent="0.25">
      <c r="A61">
        <v>60</v>
      </c>
      <c r="B61" t="str">
        <f>TEXT(9780071833455,0)</f>
        <v>9780071833455</v>
      </c>
      <c r="C61" t="s">
        <v>181</v>
      </c>
      <c r="D61" t="s">
        <v>182</v>
      </c>
      <c r="E61" t="s">
        <v>9</v>
      </c>
      <c r="F61">
        <v>2017</v>
      </c>
      <c r="G61" s="1">
        <v>42684</v>
      </c>
      <c r="H61" t="s">
        <v>183</v>
      </c>
    </row>
    <row r="62" spans="1:8" x14ac:dyDescent="0.25">
      <c r="A62">
        <v>61</v>
      </c>
      <c r="B62" t="str">
        <f>TEXT(9780071831796,0)</f>
        <v>9780071831796</v>
      </c>
      <c r="C62" t="s">
        <v>184</v>
      </c>
      <c r="D62" t="s">
        <v>185</v>
      </c>
      <c r="E62" t="s">
        <v>9</v>
      </c>
      <c r="F62">
        <v>2018</v>
      </c>
      <c r="G62" s="1">
        <v>43104</v>
      </c>
      <c r="H62" t="s">
        <v>186</v>
      </c>
    </row>
    <row r="63" spans="1:8" x14ac:dyDescent="0.25">
      <c r="A63">
        <v>62</v>
      </c>
      <c r="B63" t="str">
        <f>TEXT(9780071621762,0)</f>
        <v>9780071621762</v>
      </c>
      <c r="C63" t="s">
        <v>187</v>
      </c>
      <c r="D63" t="s">
        <v>188</v>
      </c>
      <c r="E63" t="s">
        <v>9</v>
      </c>
      <c r="F63">
        <v>2018</v>
      </c>
      <c r="G63" s="1">
        <v>43104</v>
      </c>
      <c r="H63" t="s">
        <v>189</v>
      </c>
    </row>
    <row r="64" spans="1:8" x14ac:dyDescent="0.25">
      <c r="A64">
        <v>63</v>
      </c>
      <c r="B64" t="str">
        <f>TEXT(9780071476652,0)</f>
        <v>9780071476652</v>
      </c>
      <c r="C64" t="s">
        <v>190</v>
      </c>
      <c r="D64" t="s">
        <v>191</v>
      </c>
      <c r="E64" t="s">
        <v>9</v>
      </c>
      <c r="F64">
        <v>2010</v>
      </c>
      <c r="G64" s="1">
        <v>41453</v>
      </c>
      <c r="H64" t="s">
        <v>192</v>
      </c>
    </row>
    <row r="65" spans="1:8" x14ac:dyDescent="0.25">
      <c r="A65">
        <v>64</v>
      </c>
      <c r="B65" t="str">
        <f>TEXT(9780071843249,0)</f>
        <v>9780071843249</v>
      </c>
      <c r="C65" t="s">
        <v>193</v>
      </c>
      <c r="D65" t="s">
        <v>194</v>
      </c>
      <c r="E65" t="s">
        <v>9</v>
      </c>
      <c r="F65">
        <v>2017</v>
      </c>
      <c r="G65" s="1">
        <v>42808</v>
      </c>
      <c r="H65" t="s">
        <v>195</v>
      </c>
    </row>
    <row r="66" spans="1:8" x14ac:dyDescent="0.25">
      <c r="A66">
        <v>65</v>
      </c>
      <c r="B66" t="str">
        <f>TEXT(9780071847629,0)</f>
        <v>9780071847629</v>
      </c>
      <c r="C66" t="s">
        <v>196</v>
      </c>
      <c r="D66" t="s">
        <v>197</v>
      </c>
      <c r="E66" t="s">
        <v>9</v>
      </c>
      <c r="F66">
        <v>2016</v>
      </c>
      <c r="G66" s="1">
        <v>42401</v>
      </c>
      <c r="H66" t="s">
        <v>198</v>
      </c>
    </row>
    <row r="67" spans="1:8" x14ac:dyDescent="0.25">
      <c r="A67">
        <v>66</v>
      </c>
      <c r="B67" t="str">
        <f>TEXT(9781259582950,0)</f>
        <v>9781259582950</v>
      </c>
      <c r="C67" t="s">
        <v>199</v>
      </c>
      <c r="D67" t="s">
        <v>200</v>
      </c>
      <c r="E67" t="s">
        <v>9</v>
      </c>
      <c r="F67">
        <v>2018</v>
      </c>
      <c r="G67" s="1">
        <v>43104</v>
      </c>
      <c r="H67" t="s">
        <v>201</v>
      </c>
    </row>
    <row r="68" spans="1:8" x14ac:dyDescent="0.25">
      <c r="A68">
        <v>67</v>
      </c>
      <c r="B68" t="str">
        <f>TEXT(9781259860867,0)</f>
        <v>9781259860867</v>
      </c>
      <c r="C68" t="s">
        <v>202</v>
      </c>
      <c r="D68" t="s">
        <v>203</v>
      </c>
      <c r="E68" t="s">
        <v>9</v>
      </c>
      <c r="F68">
        <v>2018</v>
      </c>
      <c r="G68" s="1">
        <v>43104</v>
      </c>
      <c r="H68" t="s">
        <v>204</v>
      </c>
    </row>
    <row r="69" spans="1:8" x14ac:dyDescent="0.25">
      <c r="A69">
        <v>68</v>
      </c>
      <c r="B69" t="str">
        <f>TEXT(9780071801805,0)</f>
        <v>9780071801805</v>
      </c>
      <c r="C69" t="s">
        <v>205</v>
      </c>
      <c r="D69" t="s">
        <v>206</v>
      </c>
      <c r="E69" t="s">
        <v>9</v>
      </c>
      <c r="F69">
        <v>2015</v>
      </c>
      <c r="G69" s="1">
        <v>42212</v>
      </c>
      <c r="H69" t="s">
        <v>207</v>
      </c>
    </row>
    <row r="70" spans="1:8" x14ac:dyDescent="0.25">
      <c r="A70">
        <v>69</v>
      </c>
      <c r="B70" t="str">
        <f>TEXT(9781259642937,0)</f>
        <v>9781259642937</v>
      </c>
      <c r="C70" t="s">
        <v>208</v>
      </c>
      <c r="D70" t="s">
        <v>209</v>
      </c>
      <c r="E70" t="s">
        <v>9</v>
      </c>
      <c r="F70">
        <v>2018</v>
      </c>
      <c r="G70" s="1">
        <v>43104</v>
      </c>
      <c r="H70" t="s">
        <v>210</v>
      </c>
    </row>
    <row r="71" spans="1:8" x14ac:dyDescent="0.25">
      <c r="A71">
        <v>70</v>
      </c>
      <c r="B71" t="str">
        <f>TEXT(9780071824989,0)</f>
        <v>9780071824989</v>
      </c>
      <c r="C71" t="s">
        <v>211</v>
      </c>
      <c r="D71" t="s">
        <v>212</v>
      </c>
      <c r="E71" t="s">
        <v>9</v>
      </c>
      <c r="F71">
        <v>2015</v>
      </c>
      <c r="G71" s="1">
        <v>42195</v>
      </c>
      <c r="H71" t="s">
        <v>213</v>
      </c>
    </row>
    <row r="72" spans="1:8" x14ac:dyDescent="0.25">
      <c r="A72">
        <v>71</v>
      </c>
      <c r="B72" t="str">
        <f>TEXT(9781260026177,0)</f>
        <v>9781260026177</v>
      </c>
      <c r="C72" t="s">
        <v>214</v>
      </c>
      <c r="D72" t="s">
        <v>215</v>
      </c>
      <c r="E72" t="s">
        <v>9</v>
      </c>
      <c r="F72">
        <v>2018</v>
      </c>
      <c r="G72" s="1">
        <v>43251</v>
      </c>
      <c r="H72" t="s">
        <v>216</v>
      </c>
    </row>
    <row r="73" spans="1:8" x14ac:dyDescent="0.25">
      <c r="A73">
        <v>72</v>
      </c>
      <c r="B73" t="str">
        <f>TEXT(9781259641022,0)</f>
        <v>9781259641022</v>
      </c>
      <c r="C73" t="s">
        <v>17</v>
      </c>
      <c r="D73" t="s">
        <v>217</v>
      </c>
      <c r="E73" t="s">
        <v>9</v>
      </c>
      <c r="F73">
        <v>2019</v>
      </c>
      <c r="G73" s="1">
        <v>43353</v>
      </c>
      <c r="H73" t="s">
        <v>218</v>
      </c>
    </row>
    <row r="74" spans="1:8" x14ac:dyDescent="0.25">
      <c r="A74">
        <v>73</v>
      </c>
      <c r="B74" t="str">
        <f>TEXT(9780071805544,0)</f>
        <v>9780071805544</v>
      </c>
      <c r="C74" t="s">
        <v>219</v>
      </c>
      <c r="D74" t="s">
        <v>220</v>
      </c>
      <c r="E74" t="s">
        <v>9</v>
      </c>
      <c r="F74">
        <v>2014</v>
      </c>
      <c r="G74" s="1">
        <v>41988</v>
      </c>
      <c r="H74" t="s">
        <v>221</v>
      </c>
    </row>
    <row r="75" spans="1:8" x14ac:dyDescent="0.25">
      <c r="A75">
        <v>74</v>
      </c>
      <c r="B75" t="str">
        <f>TEXT(9781260116793,0)</f>
        <v>9781260116793</v>
      </c>
      <c r="C75" t="s">
        <v>219</v>
      </c>
      <c r="D75" t="s">
        <v>222</v>
      </c>
      <c r="E75" t="s">
        <v>9</v>
      </c>
      <c r="F75">
        <v>2019</v>
      </c>
      <c r="G75" s="1">
        <v>43410</v>
      </c>
      <c r="H75" t="s">
        <v>223</v>
      </c>
    </row>
    <row r="76" spans="1:8" x14ac:dyDescent="0.25">
      <c r="A76">
        <v>75</v>
      </c>
      <c r="B76" t="str">
        <f>TEXT(9781259641084,0)</f>
        <v>9781259641084</v>
      </c>
      <c r="C76" t="s">
        <v>224</v>
      </c>
      <c r="D76" t="s">
        <v>225</v>
      </c>
      <c r="E76" t="s">
        <v>9</v>
      </c>
      <c r="F76">
        <v>2018</v>
      </c>
      <c r="G76" s="1">
        <v>43104</v>
      </c>
      <c r="H76" t="s">
        <v>226</v>
      </c>
    </row>
    <row r="77" spans="1:8" x14ac:dyDescent="0.25">
      <c r="A77">
        <v>76</v>
      </c>
      <c r="B77" t="str">
        <f>TEXT(9780071602679,0)</f>
        <v>9780071602679</v>
      </c>
      <c r="C77" t="s">
        <v>227</v>
      </c>
      <c r="D77" t="s">
        <v>228</v>
      </c>
      <c r="E77" t="s">
        <v>9</v>
      </c>
      <c r="F77">
        <v>2017</v>
      </c>
      <c r="G77" s="1">
        <v>42417</v>
      </c>
      <c r="H77" t="s">
        <v>229</v>
      </c>
    </row>
    <row r="78" spans="1:8" x14ac:dyDescent="0.25">
      <c r="A78">
        <v>77</v>
      </c>
      <c r="B78" t="str">
        <f>TEXT(9781260011838,0)</f>
        <v>9781260011838</v>
      </c>
      <c r="C78" t="s">
        <v>230</v>
      </c>
      <c r="D78" t="s">
        <v>231</v>
      </c>
      <c r="E78" t="s">
        <v>9</v>
      </c>
      <c r="F78">
        <v>2018</v>
      </c>
      <c r="G78" s="1">
        <v>43104</v>
      </c>
      <c r="H78" t="s">
        <v>232</v>
      </c>
    </row>
    <row r="79" spans="1:8" x14ac:dyDescent="0.25">
      <c r="A79">
        <v>78</v>
      </c>
      <c r="B79" t="str">
        <f>TEXT(9780071794848,0)</f>
        <v>9780071794848</v>
      </c>
      <c r="C79" t="s">
        <v>233</v>
      </c>
      <c r="D79" t="s">
        <v>234</v>
      </c>
      <c r="E79" t="s">
        <v>9</v>
      </c>
      <c r="F79">
        <v>2014</v>
      </c>
      <c r="G79" s="1">
        <v>41844</v>
      </c>
      <c r="H79" t="s">
        <v>235</v>
      </c>
    </row>
    <row r="80" spans="1:8" x14ac:dyDescent="0.25">
      <c r="A80">
        <v>79</v>
      </c>
      <c r="B80" t="str">
        <f>TEXT(9780071847940,0)</f>
        <v>9780071847940</v>
      </c>
      <c r="C80" t="s">
        <v>236</v>
      </c>
      <c r="D80" t="s">
        <v>237</v>
      </c>
      <c r="E80" t="s">
        <v>9</v>
      </c>
      <c r="F80">
        <v>2016</v>
      </c>
      <c r="G80" s="1">
        <v>42474</v>
      </c>
      <c r="H80" t="s">
        <v>238</v>
      </c>
    </row>
    <row r="81" spans="1:8" x14ac:dyDescent="0.25">
      <c r="A81">
        <v>80</v>
      </c>
      <c r="B81" t="str">
        <f>TEXT(9780071812719,0)</f>
        <v>9780071812719</v>
      </c>
      <c r="C81" t="s">
        <v>239</v>
      </c>
      <c r="D81" t="s">
        <v>240</v>
      </c>
      <c r="E81" t="s">
        <v>9</v>
      </c>
      <c r="F81">
        <v>2018</v>
      </c>
      <c r="G81" s="1">
        <v>43104</v>
      </c>
      <c r="H81" t="s">
        <v>241</v>
      </c>
    </row>
    <row r="82" spans="1:8" x14ac:dyDescent="0.25">
      <c r="A82">
        <v>81</v>
      </c>
      <c r="B82" t="str">
        <f>TEXT(9780071822725,0)</f>
        <v>9780071822725</v>
      </c>
      <c r="C82" t="s">
        <v>242</v>
      </c>
      <c r="D82" t="s">
        <v>243</v>
      </c>
      <c r="E82" t="s">
        <v>9</v>
      </c>
      <c r="F82">
        <v>2014</v>
      </c>
      <c r="G82" s="1">
        <v>42124</v>
      </c>
      <c r="H82" t="s">
        <v>244</v>
      </c>
    </row>
    <row r="83" spans="1:8" x14ac:dyDescent="0.25">
      <c r="A83">
        <v>82</v>
      </c>
      <c r="B83" t="str">
        <f>TEXT(9780071664387,0)</f>
        <v>9780071664387</v>
      </c>
      <c r="C83" t="s">
        <v>245</v>
      </c>
      <c r="D83" t="s">
        <v>246</v>
      </c>
      <c r="E83" t="s">
        <v>9</v>
      </c>
      <c r="F83">
        <v>2017</v>
      </c>
      <c r="G83" s="1">
        <v>43033</v>
      </c>
      <c r="H83" t="s">
        <v>247</v>
      </c>
    </row>
    <row r="84" spans="1:8" x14ac:dyDescent="0.25">
      <c r="A84">
        <v>83</v>
      </c>
      <c r="B84" t="str">
        <f>TEXT(9780071834445,0)</f>
        <v>9780071834445</v>
      </c>
      <c r="C84" t="s">
        <v>248</v>
      </c>
      <c r="D84" t="s">
        <v>249</v>
      </c>
      <c r="E84" t="s">
        <v>9</v>
      </c>
      <c r="F84">
        <v>2016</v>
      </c>
      <c r="G84" s="1">
        <v>42445</v>
      </c>
      <c r="H84" t="s">
        <v>250</v>
      </c>
    </row>
    <row r="85" spans="1:8" x14ac:dyDescent="0.25">
      <c r="A85">
        <v>84</v>
      </c>
      <c r="B85" t="str">
        <f>TEXT(9780071485678,0)</f>
        <v>9780071485678</v>
      </c>
      <c r="C85" t="s">
        <v>251</v>
      </c>
      <c r="D85" t="s">
        <v>252</v>
      </c>
      <c r="E85" t="s">
        <v>9</v>
      </c>
      <c r="F85">
        <v>2015</v>
      </c>
      <c r="G85" s="1">
        <v>42075</v>
      </c>
      <c r="H85" t="s">
        <v>253</v>
      </c>
    </row>
    <row r="86" spans="1:8" x14ac:dyDescent="0.25">
      <c r="A86">
        <v>85</v>
      </c>
      <c r="B86" t="str">
        <f>TEXT(9781259834424,0)</f>
        <v>9781259834424</v>
      </c>
      <c r="C86" t="s">
        <v>254</v>
      </c>
      <c r="D86" t="s">
        <v>255</v>
      </c>
      <c r="E86" t="s">
        <v>9</v>
      </c>
      <c r="F86">
        <v>2018</v>
      </c>
      <c r="G86" s="1">
        <v>43250</v>
      </c>
      <c r="H86" t="s">
        <v>256</v>
      </c>
    </row>
    <row r="87" spans="1:8" x14ac:dyDescent="0.25">
      <c r="A87">
        <v>86</v>
      </c>
      <c r="B87" t="str">
        <f>TEXT(9780071621564,0)</f>
        <v>9780071621564</v>
      </c>
      <c r="C87" t="s">
        <v>257</v>
      </c>
      <c r="D87" t="s">
        <v>258</v>
      </c>
      <c r="E87" t="s">
        <v>9</v>
      </c>
      <c r="F87">
        <v>2015</v>
      </c>
      <c r="G87" s="1">
        <v>42219</v>
      </c>
      <c r="H87" t="s">
        <v>259</v>
      </c>
    </row>
    <row r="88" spans="1:8" x14ac:dyDescent="0.25">
      <c r="A88">
        <v>87</v>
      </c>
      <c r="B88" t="str">
        <f>TEXT(9780071477482,0)</f>
        <v>9780071477482</v>
      </c>
      <c r="C88" t="s">
        <v>260</v>
      </c>
      <c r="D88" t="s">
        <v>261</v>
      </c>
      <c r="E88" t="s">
        <v>9</v>
      </c>
      <c r="F88">
        <v>2008</v>
      </c>
      <c r="G88" s="1">
        <v>41428</v>
      </c>
      <c r="H88" t="s">
        <v>262</v>
      </c>
    </row>
    <row r="89" spans="1:8" x14ac:dyDescent="0.25">
      <c r="A89">
        <v>88</v>
      </c>
      <c r="B89" t="str">
        <f>TEXT(9781259642067,0)</f>
        <v>9781259642067</v>
      </c>
      <c r="C89" t="s">
        <v>263</v>
      </c>
      <c r="D89" t="s">
        <v>264</v>
      </c>
      <c r="E89" t="s">
        <v>9</v>
      </c>
      <c r="F89">
        <v>2016</v>
      </c>
      <c r="G89" s="1">
        <v>42625</v>
      </c>
      <c r="H89" t="s">
        <v>265</v>
      </c>
    </row>
    <row r="90" spans="1:8" x14ac:dyDescent="0.25">
      <c r="A90">
        <v>89</v>
      </c>
      <c r="B90" t="str">
        <f>TEXT(9781260026504,0)</f>
        <v>9781260026504</v>
      </c>
      <c r="C90" t="s">
        <v>266</v>
      </c>
      <c r="D90" t="s">
        <v>267</v>
      </c>
      <c r="E90" t="s">
        <v>9</v>
      </c>
      <c r="F90">
        <v>2019</v>
      </c>
      <c r="G90" s="1">
        <v>43377</v>
      </c>
      <c r="H90" t="s">
        <v>268</v>
      </c>
    </row>
    <row r="91" spans="1:8" x14ac:dyDescent="0.25">
      <c r="A91">
        <v>90</v>
      </c>
      <c r="B91" t="str">
        <f>TEXT(9780071624947,0)</f>
        <v>9780071624947</v>
      </c>
      <c r="C91" t="s">
        <v>269</v>
      </c>
      <c r="D91" t="s">
        <v>270</v>
      </c>
      <c r="E91" t="s">
        <v>9</v>
      </c>
      <c r="F91">
        <v>2012</v>
      </c>
      <c r="G91" s="1">
        <v>41416</v>
      </c>
      <c r="H91" t="s">
        <v>271</v>
      </c>
    </row>
    <row r="92" spans="1:8" x14ac:dyDescent="0.25">
      <c r="A92">
        <v>91</v>
      </c>
      <c r="B92" t="str">
        <f>TEXT(9780071761628,0)</f>
        <v>9780071761628</v>
      </c>
      <c r="C92" t="s">
        <v>272</v>
      </c>
      <c r="D92" t="s">
        <v>273</v>
      </c>
      <c r="E92" t="s">
        <v>9</v>
      </c>
      <c r="F92">
        <v>2018</v>
      </c>
      <c r="G92" s="1">
        <v>43104</v>
      </c>
      <c r="H92" t="s">
        <v>274</v>
      </c>
    </row>
    <row r="93" spans="1:8" x14ac:dyDescent="0.25">
      <c r="A93">
        <v>92</v>
      </c>
      <c r="B93" t="str">
        <f>TEXT(9780071839792,0)</f>
        <v>9780071839792</v>
      </c>
      <c r="C93" t="s">
        <v>275</v>
      </c>
      <c r="D93" t="s">
        <v>276</v>
      </c>
      <c r="E93" t="s">
        <v>9</v>
      </c>
      <c r="F93">
        <v>2017</v>
      </c>
      <c r="G93" s="1">
        <v>43069</v>
      </c>
      <c r="H93" t="s">
        <v>277</v>
      </c>
    </row>
    <row r="94" spans="1:8" x14ac:dyDescent="0.25">
      <c r="A94">
        <v>93</v>
      </c>
      <c r="B94" t="str">
        <f>TEXT(9781259642869,0)</f>
        <v>9781259642869</v>
      </c>
      <c r="C94" t="s">
        <v>278</v>
      </c>
      <c r="D94" t="s">
        <v>279</v>
      </c>
      <c r="E94" t="s">
        <v>9</v>
      </c>
      <c r="F94">
        <v>2017</v>
      </c>
      <c r="G94" s="1">
        <v>43019</v>
      </c>
      <c r="H94" t="s">
        <v>280</v>
      </c>
    </row>
    <row r="95" spans="1:8" x14ac:dyDescent="0.25">
      <c r="A95">
        <v>94</v>
      </c>
      <c r="B95" t="str">
        <f>TEXT(9781259644139,0)</f>
        <v>9781259644139</v>
      </c>
      <c r="C95" t="s">
        <v>281</v>
      </c>
      <c r="D95" t="s">
        <v>282</v>
      </c>
      <c r="E95" t="s">
        <v>9</v>
      </c>
      <c r="F95">
        <v>2016</v>
      </c>
      <c r="G95" s="1">
        <v>42691</v>
      </c>
      <c r="H95" t="s">
        <v>283</v>
      </c>
    </row>
    <row r="96" spans="1:8" x14ac:dyDescent="0.25">
      <c r="A96">
        <v>95</v>
      </c>
      <c r="B96" t="str">
        <f>TEXT(9780071773546,0)</f>
        <v>9780071773546</v>
      </c>
      <c r="C96" t="s">
        <v>284</v>
      </c>
      <c r="D96" t="s">
        <v>285</v>
      </c>
      <c r="E96" t="s">
        <v>9</v>
      </c>
      <c r="F96">
        <v>2018</v>
      </c>
      <c r="G96" s="1">
        <v>43108</v>
      </c>
      <c r="H96" t="s">
        <v>286</v>
      </c>
    </row>
    <row r="97" spans="1:8" x14ac:dyDescent="0.25">
      <c r="A97">
        <v>96</v>
      </c>
      <c r="B97" t="str">
        <f>TEXT(9780071843133,0)</f>
        <v>9780071843133</v>
      </c>
      <c r="C97" t="s">
        <v>287</v>
      </c>
      <c r="D97" t="s">
        <v>288</v>
      </c>
      <c r="E97" t="s">
        <v>9</v>
      </c>
      <c r="F97">
        <v>2017</v>
      </c>
      <c r="G97" s="1">
        <v>42576</v>
      </c>
      <c r="H97" t="s">
        <v>289</v>
      </c>
    </row>
    <row r="98" spans="1:8" x14ac:dyDescent="0.25">
      <c r="A98">
        <v>97</v>
      </c>
      <c r="B98" t="str">
        <f>TEXT(9780071736268,0)</f>
        <v>9780071736268</v>
      </c>
      <c r="C98" t="s">
        <v>290</v>
      </c>
      <c r="D98" t="s">
        <v>291</v>
      </c>
      <c r="E98" t="s">
        <v>9</v>
      </c>
      <c r="F98">
        <v>2013</v>
      </c>
      <c r="G98" s="1">
        <v>41430</v>
      </c>
      <c r="H98" t="s">
        <v>292</v>
      </c>
    </row>
    <row r="99" spans="1:8" x14ac:dyDescent="0.25">
      <c r="A99">
        <v>98</v>
      </c>
      <c r="B99" t="str">
        <f>TEXT(9780071738811,0)</f>
        <v>9780071738811</v>
      </c>
      <c r="C99" t="s">
        <v>293</v>
      </c>
      <c r="D99" t="s">
        <v>294</v>
      </c>
      <c r="E99" t="s">
        <v>9</v>
      </c>
      <c r="F99">
        <v>2015</v>
      </c>
      <c r="G99" s="1">
        <v>42034</v>
      </c>
      <c r="H99" t="s">
        <v>295</v>
      </c>
    </row>
    <row r="100" spans="1:8" x14ac:dyDescent="0.25">
      <c r="A100">
        <v>99</v>
      </c>
      <c r="B100" t="str">
        <f>TEXT(9780071793339,0)</f>
        <v>9780071793339</v>
      </c>
      <c r="C100" t="s">
        <v>296</v>
      </c>
      <c r="D100" t="s">
        <v>297</v>
      </c>
      <c r="E100" t="s">
        <v>9</v>
      </c>
      <c r="F100">
        <v>2019</v>
      </c>
      <c r="G100" s="1">
        <v>43465</v>
      </c>
      <c r="H100" t="s">
        <v>298</v>
      </c>
    </row>
    <row r="101" spans="1:8" x14ac:dyDescent="0.25">
      <c r="A101">
        <v>100</v>
      </c>
      <c r="B101" t="str">
        <f>TEXT(9781260019339,0)</f>
        <v>9781260019339</v>
      </c>
      <c r="C101" t="s">
        <v>299</v>
      </c>
      <c r="D101" t="s">
        <v>300</v>
      </c>
      <c r="E101" t="s">
        <v>9</v>
      </c>
      <c r="F101">
        <v>2017</v>
      </c>
      <c r="G101" s="1">
        <v>43087</v>
      </c>
      <c r="H101" t="s">
        <v>301</v>
      </c>
    </row>
    <row r="102" spans="1:8" x14ac:dyDescent="0.25">
      <c r="A102">
        <v>101</v>
      </c>
      <c r="B102" t="str">
        <f>TEXT(9781259861482,0)</f>
        <v>9781259861482</v>
      </c>
      <c r="C102" t="s">
        <v>123</v>
      </c>
      <c r="D102" t="s">
        <v>302</v>
      </c>
      <c r="E102" t="s">
        <v>9</v>
      </c>
      <c r="F102">
        <v>2017</v>
      </c>
      <c r="G102" s="1">
        <v>43104</v>
      </c>
      <c r="H102" t="s">
        <v>303</v>
      </c>
    </row>
    <row r="103" spans="1:8" x14ac:dyDescent="0.25">
      <c r="A103">
        <v>102</v>
      </c>
      <c r="C103" t="s">
        <v>123</v>
      </c>
      <c r="D103" t="s">
        <v>304</v>
      </c>
      <c r="E103" t="s">
        <v>9</v>
      </c>
      <c r="F103">
        <v>2019</v>
      </c>
      <c r="G103" s="1">
        <v>43469</v>
      </c>
      <c r="H103" t="s">
        <v>305</v>
      </c>
    </row>
    <row r="104" spans="1:8" x14ac:dyDescent="0.25">
      <c r="A104">
        <v>103</v>
      </c>
      <c r="B104" t="str">
        <f>TEXT(9780071635011,0)</f>
        <v>9780071635011</v>
      </c>
      <c r="C104" t="s">
        <v>306</v>
      </c>
      <c r="D104" t="s">
        <v>307</v>
      </c>
      <c r="E104" t="s">
        <v>9</v>
      </c>
      <c r="F104">
        <v>2015</v>
      </c>
      <c r="G104" s="1">
        <v>42291</v>
      </c>
      <c r="H104" t="s">
        <v>308</v>
      </c>
    </row>
    <row r="105" spans="1:8" x14ac:dyDescent="0.25">
      <c r="A105">
        <v>104</v>
      </c>
      <c r="B105" t="str">
        <f>TEXT(9781259644498,0)</f>
        <v>9781259644498</v>
      </c>
      <c r="C105" t="s">
        <v>309</v>
      </c>
      <c r="D105" t="s">
        <v>310</v>
      </c>
      <c r="E105" t="s">
        <v>9</v>
      </c>
      <c r="F105">
        <v>2018</v>
      </c>
      <c r="G105" s="1">
        <v>43209</v>
      </c>
      <c r="H105" t="s">
        <v>311</v>
      </c>
    </row>
    <row r="106" spans="1:8" x14ac:dyDescent="0.25">
      <c r="A106">
        <v>105</v>
      </c>
      <c r="B106" t="str">
        <f>TEXT(9780071796743,0)</f>
        <v>9780071796743</v>
      </c>
      <c r="C106" t="s">
        <v>312</v>
      </c>
      <c r="D106" t="s">
        <v>313</v>
      </c>
      <c r="E106" t="s">
        <v>9</v>
      </c>
      <c r="F106">
        <v>2014</v>
      </c>
      <c r="G106" s="1">
        <v>41908</v>
      </c>
      <c r="H106" t="s">
        <v>314</v>
      </c>
    </row>
    <row r="107" spans="1:8" x14ac:dyDescent="0.25">
      <c r="A107">
        <v>106</v>
      </c>
      <c r="B107" t="str">
        <f>TEXT(9780071833257,0)</f>
        <v>9780071833257</v>
      </c>
      <c r="C107" t="s">
        <v>315</v>
      </c>
      <c r="D107" t="s">
        <v>316</v>
      </c>
      <c r="E107" t="s">
        <v>9</v>
      </c>
      <c r="F107">
        <v>2018</v>
      </c>
      <c r="G107" s="1">
        <v>43104</v>
      </c>
      <c r="H107" t="s">
        <v>317</v>
      </c>
    </row>
    <row r="108" spans="1:8" x14ac:dyDescent="0.25">
      <c r="A108">
        <v>107</v>
      </c>
      <c r="B108" t="str">
        <f>TEXT(9781259859809,0)</f>
        <v>9781259859809</v>
      </c>
      <c r="C108" t="s">
        <v>318</v>
      </c>
      <c r="D108" t="s">
        <v>319</v>
      </c>
      <c r="E108" t="s">
        <v>9</v>
      </c>
      <c r="F108">
        <v>2017</v>
      </c>
      <c r="G108" s="1">
        <v>43060</v>
      </c>
      <c r="H108" t="s">
        <v>320</v>
      </c>
    </row>
    <row r="109" spans="1:8" x14ac:dyDescent="0.25">
      <c r="A109">
        <v>108</v>
      </c>
      <c r="B109" t="str">
        <f>TEXT(9780071624978,0)</f>
        <v>9780071624978</v>
      </c>
      <c r="C109" t="s">
        <v>321</v>
      </c>
      <c r="D109" t="s">
        <v>322</v>
      </c>
      <c r="E109" t="s">
        <v>9</v>
      </c>
      <c r="F109">
        <v>2013</v>
      </c>
      <c r="G109" s="1">
        <v>41417</v>
      </c>
      <c r="H109" t="s">
        <v>323</v>
      </c>
    </row>
    <row r="110" spans="1:8" x14ac:dyDescent="0.25">
      <c r="A110">
        <v>109</v>
      </c>
      <c r="B110" t="str">
        <f>TEXT(9781259644627,0)</f>
        <v>9781259644627</v>
      </c>
      <c r="C110" t="s">
        <v>324</v>
      </c>
      <c r="D110" t="s">
        <v>325</v>
      </c>
      <c r="E110" t="s">
        <v>9</v>
      </c>
      <c r="F110">
        <v>2018</v>
      </c>
      <c r="G110" s="1">
        <v>43297</v>
      </c>
      <c r="H110" t="s">
        <v>326</v>
      </c>
    </row>
    <row r="111" spans="1:8" x14ac:dyDescent="0.25">
      <c r="A111">
        <v>110</v>
      </c>
      <c r="B111" t="str">
        <f>TEXT(9780071760003,0)</f>
        <v>9780071760003</v>
      </c>
      <c r="C111" t="s">
        <v>327</v>
      </c>
      <c r="D111" t="s">
        <v>328</v>
      </c>
      <c r="E111" t="s">
        <v>9</v>
      </c>
      <c r="F111">
        <v>2012</v>
      </c>
      <c r="G111" s="1">
        <v>41416</v>
      </c>
      <c r="H111" t="s">
        <v>329</v>
      </c>
    </row>
    <row r="112" spans="1:8" x14ac:dyDescent="0.25">
      <c r="A112">
        <v>111</v>
      </c>
      <c r="B112" t="str">
        <f>TEXT(9780071829113,0)</f>
        <v>9780071829113</v>
      </c>
      <c r="C112" t="s">
        <v>138</v>
      </c>
      <c r="D112" t="s">
        <v>330</v>
      </c>
      <c r="E112" t="s">
        <v>9</v>
      </c>
      <c r="F112">
        <v>2014</v>
      </c>
      <c r="G112" s="1">
        <v>43055</v>
      </c>
      <c r="H112" t="s">
        <v>331</v>
      </c>
    </row>
    <row r="113" spans="1:8" x14ac:dyDescent="0.25">
      <c r="A113">
        <v>112</v>
      </c>
      <c r="B113" t="str">
        <f>TEXT(9780071803441,0)</f>
        <v>9780071803441</v>
      </c>
      <c r="C113" t="s">
        <v>332</v>
      </c>
      <c r="D113" t="s">
        <v>333</v>
      </c>
      <c r="E113" t="s">
        <v>9</v>
      </c>
      <c r="F113">
        <v>2014</v>
      </c>
      <c r="G113" s="1">
        <v>41929</v>
      </c>
      <c r="H113" t="s">
        <v>334</v>
      </c>
    </row>
    <row r="114" spans="1:8" x14ac:dyDescent="0.25">
      <c r="A114">
        <v>113</v>
      </c>
      <c r="B114" t="s">
        <v>335</v>
      </c>
      <c r="C114" t="s">
        <v>336</v>
      </c>
      <c r="D114" t="s">
        <v>337</v>
      </c>
      <c r="E114" t="s">
        <v>9</v>
      </c>
      <c r="F114">
        <v>2012</v>
      </c>
      <c r="G114" s="1">
        <v>41439</v>
      </c>
      <c r="H114" t="s">
        <v>338</v>
      </c>
    </row>
    <row r="115" spans="1:8" x14ac:dyDescent="0.25">
      <c r="A115">
        <v>114</v>
      </c>
      <c r="B115" t="str">
        <f>TEXT(9780071821629,0)</f>
        <v>9780071821629</v>
      </c>
      <c r="C115" t="s">
        <v>339</v>
      </c>
      <c r="D115" t="s">
        <v>340</v>
      </c>
      <c r="E115" t="s">
        <v>9</v>
      </c>
      <c r="F115">
        <v>2016</v>
      </c>
      <c r="G115" s="1">
        <v>42565</v>
      </c>
      <c r="H115" t="s">
        <v>341</v>
      </c>
    </row>
    <row r="116" spans="1:8" x14ac:dyDescent="0.25">
      <c r="A116">
        <v>115</v>
      </c>
      <c r="B116" t="str">
        <f>TEXT(9780071794763,0)</f>
        <v>9780071794763</v>
      </c>
      <c r="C116" t="s">
        <v>342</v>
      </c>
      <c r="D116" t="s">
        <v>343</v>
      </c>
      <c r="E116" t="s">
        <v>9</v>
      </c>
      <c r="F116">
        <v>2016</v>
      </c>
      <c r="G116" s="1">
        <v>42331</v>
      </c>
      <c r="H116" t="s">
        <v>344</v>
      </c>
    </row>
    <row r="117" spans="1:8" x14ac:dyDescent="0.25">
      <c r="A117">
        <v>116</v>
      </c>
      <c r="B117" t="str">
        <f>TEXT(9780071746786,0)</f>
        <v>9780071746786</v>
      </c>
      <c r="C117" t="s">
        <v>345</v>
      </c>
      <c r="D117" t="s">
        <v>346</v>
      </c>
      <c r="E117" t="s">
        <v>9</v>
      </c>
      <c r="F117">
        <v>2013</v>
      </c>
      <c r="G117" s="1">
        <v>41645</v>
      </c>
      <c r="H117" t="s">
        <v>347</v>
      </c>
    </row>
    <row r="118" spans="1:8" x14ac:dyDescent="0.25">
      <c r="A118">
        <v>117</v>
      </c>
      <c r="B118" t="str">
        <f>TEXT(9780071791007,0)</f>
        <v>9780071791007</v>
      </c>
      <c r="C118" t="s">
        <v>348</v>
      </c>
      <c r="D118" t="s">
        <v>349</v>
      </c>
      <c r="E118" t="s">
        <v>9</v>
      </c>
      <c r="F118">
        <v>2014</v>
      </c>
      <c r="G118" s="1">
        <v>41680</v>
      </c>
      <c r="H118" t="s">
        <v>350</v>
      </c>
    </row>
    <row r="119" spans="1:8" x14ac:dyDescent="0.25">
      <c r="A119">
        <v>118</v>
      </c>
      <c r="B119" t="str">
        <f>TEXT(9781259584756,0)</f>
        <v>9781259584756</v>
      </c>
      <c r="C119" t="s">
        <v>351</v>
      </c>
      <c r="D119" t="s">
        <v>352</v>
      </c>
      <c r="E119" t="s">
        <v>9</v>
      </c>
      <c r="F119">
        <v>2016</v>
      </c>
      <c r="G119" s="1">
        <v>42467</v>
      </c>
      <c r="H119" t="s">
        <v>353</v>
      </c>
    </row>
    <row r="120" spans="1:8" x14ac:dyDescent="0.25">
      <c r="A120">
        <v>119</v>
      </c>
      <c r="B120" t="str">
        <f>TEXT(9780071807432,0)</f>
        <v>9780071807432</v>
      </c>
      <c r="C120" t="s">
        <v>309</v>
      </c>
      <c r="D120" t="s">
        <v>354</v>
      </c>
      <c r="E120" t="s">
        <v>9</v>
      </c>
      <c r="F120">
        <v>2014</v>
      </c>
      <c r="G120" s="1">
        <v>41913</v>
      </c>
      <c r="H120" t="s">
        <v>355</v>
      </c>
    </row>
    <row r="121" spans="1:8" x14ac:dyDescent="0.25">
      <c r="A121">
        <v>120</v>
      </c>
      <c r="B121" t="str">
        <f>TEXT(9781259860249,0)</f>
        <v>9781259860249</v>
      </c>
      <c r="C121" t="s">
        <v>356</v>
      </c>
      <c r="D121" t="s">
        <v>357</v>
      </c>
      <c r="E121" t="s">
        <v>9</v>
      </c>
      <c r="F121">
        <v>2017</v>
      </c>
      <c r="G121" s="1">
        <v>42991</v>
      </c>
      <c r="H121" t="s">
        <v>358</v>
      </c>
    </row>
    <row r="122" spans="1:8" x14ac:dyDescent="0.25">
      <c r="A122">
        <v>121</v>
      </c>
      <c r="B122" t="str">
        <f>TEXT(9780071791953,0)</f>
        <v>9780071791953</v>
      </c>
      <c r="C122" t="s">
        <v>359</v>
      </c>
      <c r="D122" t="s">
        <v>360</v>
      </c>
      <c r="E122" t="s">
        <v>9</v>
      </c>
      <c r="F122">
        <v>2014</v>
      </c>
      <c r="G122" s="1">
        <v>41645</v>
      </c>
      <c r="H122" t="s">
        <v>361</v>
      </c>
    </row>
    <row r="123" spans="1:8" x14ac:dyDescent="0.25">
      <c r="A123">
        <v>122</v>
      </c>
      <c r="B123" t="str">
        <f>TEXT(9781259837401,0)</f>
        <v>9781259837401</v>
      </c>
      <c r="C123" t="s">
        <v>362</v>
      </c>
      <c r="D123" t="s">
        <v>363</v>
      </c>
      <c r="E123" t="s">
        <v>9</v>
      </c>
      <c r="F123">
        <v>2018</v>
      </c>
      <c r="G123" s="1">
        <v>42999</v>
      </c>
      <c r="H123" t="s">
        <v>364</v>
      </c>
    </row>
    <row r="124" spans="1:8" x14ac:dyDescent="0.25">
      <c r="A124">
        <v>123</v>
      </c>
      <c r="B124" t="str">
        <f>TEXT(9780071816984,0)</f>
        <v>9780071816984</v>
      </c>
      <c r="C124" t="s">
        <v>365</v>
      </c>
      <c r="D124" t="s">
        <v>366</v>
      </c>
      <c r="E124" t="s">
        <v>9</v>
      </c>
      <c r="F124">
        <v>2015</v>
      </c>
      <c r="G124" s="1">
        <v>42073</v>
      </c>
      <c r="H124" t="s">
        <v>367</v>
      </c>
    </row>
    <row r="125" spans="1:8" x14ac:dyDescent="0.25">
      <c r="A125">
        <v>124</v>
      </c>
      <c r="B125" t="str">
        <f>TEXT(9781260019377,0)</f>
        <v>9781260019377</v>
      </c>
      <c r="C125" t="s">
        <v>368</v>
      </c>
      <c r="D125" t="s">
        <v>369</v>
      </c>
      <c r="E125" t="s">
        <v>9</v>
      </c>
      <c r="F125">
        <v>2018</v>
      </c>
      <c r="G125" s="1">
        <v>43188</v>
      </c>
      <c r="H125" t="s">
        <v>370</v>
      </c>
    </row>
    <row r="126" spans="1:8" x14ac:dyDescent="0.25">
      <c r="A126">
        <v>125</v>
      </c>
      <c r="B126" t="str">
        <f>TEXT(9780071843539,0)</f>
        <v>9780071843539</v>
      </c>
      <c r="C126" t="s">
        <v>371</v>
      </c>
      <c r="D126" t="s">
        <v>372</v>
      </c>
      <c r="E126" t="s">
        <v>9</v>
      </c>
      <c r="F126">
        <v>2017</v>
      </c>
      <c r="G126" s="1">
        <v>42928</v>
      </c>
      <c r="H126" t="s">
        <v>373</v>
      </c>
    </row>
    <row r="127" spans="1:8" x14ac:dyDescent="0.25">
      <c r="A127">
        <v>126</v>
      </c>
      <c r="B127" t="str">
        <f>TEXT(9780071849081,0)</f>
        <v>9780071849081</v>
      </c>
      <c r="C127" t="s">
        <v>374</v>
      </c>
      <c r="D127" t="s">
        <v>375</v>
      </c>
      <c r="E127" t="s">
        <v>9</v>
      </c>
      <c r="F127">
        <v>2016</v>
      </c>
      <c r="G127" s="1">
        <v>42436</v>
      </c>
      <c r="H127" t="s">
        <v>376</v>
      </c>
    </row>
    <row r="128" spans="1:8" x14ac:dyDescent="0.25">
      <c r="A128">
        <v>127</v>
      </c>
      <c r="B128" t="str">
        <f>TEXT(9780071833004,0)</f>
        <v>9780071833004</v>
      </c>
      <c r="C128" t="s">
        <v>377</v>
      </c>
      <c r="D128" t="s">
        <v>378</v>
      </c>
      <c r="E128" t="s">
        <v>9</v>
      </c>
      <c r="F128">
        <v>2015</v>
      </c>
      <c r="G128" s="1">
        <v>42195</v>
      </c>
      <c r="H128" t="s">
        <v>379</v>
      </c>
    </row>
    <row r="129" spans="1:8" x14ac:dyDescent="0.25">
      <c r="A129">
        <v>128</v>
      </c>
      <c r="B129" t="str">
        <f>TEXT(9781259644320,0)</f>
        <v>9781259644320</v>
      </c>
      <c r="C129" t="s">
        <v>380</v>
      </c>
      <c r="D129" t="s">
        <v>381</v>
      </c>
      <c r="E129" t="s">
        <v>9</v>
      </c>
      <c r="F129">
        <v>2018</v>
      </c>
      <c r="G129" s="1">
        <v>42632</v>
      </c>
      <c r="H129" t="s">
        <v>382</v>
      </c>
    </row>
    <row r="130" spans="1:8" x14ac:dyDescent="0.25">
      <c r="A130">
        <v>129</v>
      </c>
      <c r="D130" t="s">
        <v>383</v>
      </c>
      <c r="E130" t="s">
        <v>384</v>
      </c>
      <c r="F130">
        <v>2017</v>
      </c>
      <c r="G130" s="1">
        <v>43104</v>
      </c>
      <c r="H130" t="s">
        <v>385</v>
      </c>
    </row>
    <row r="131" spans="1:8" x14ac:dyDescent="0.25">
      <c r="A131">
        <v>130</v>
      </c>
      <c r="B131" t="str">
        <f>TEXT(9780071794862,0)</f>
        <v>9780071794862</v>
      </c>
      <c r="C131" t="s">
        <v>386</v>
      </c>
      <c r="D131" t="s">
        <v>387</v>
      </c>
      <c r="E131" t="s">
        <v>384</v>
      </c>
      <c r="F131">
        <v>2015</v>
      </c>
      <c r="G131" s="1">
        <v>42292</v>
      </c>
      <c r="H131" t="s">
        <v>388</v>
      </c>
    </row>
    <row r="132" spans="1:8" x14ac:dyDescent="0.25">
      <c r="A132">
        <v>131</v>
      </c>
      <c r="B132" t="str">
        <f>TEXT(9780071606394,0)</f>
        <v>9780071606394</v>
      </c>
      <c r="C132" t="s">
        <v>389</v>
      </c>
      <c r="D132" t="s">
        <v>390</v>
      </c>
      <c r="E132" t="s">
        <v>384</v>
      </c>
      <c r="F132">
        <v>2011</v>
      </c>
      <c r="G132" s="1">
        <v>42292</v>
      </c>
      <c r="H132" t="s">
        <v>391</v>
      </c>
    </row>
    <row r="133" spans="1:8" x14ac:dyDescent="0.25">
      <c r="A133">
        <v>132</v>
      </c>
      <c r="B133" t="str">
        <f>TEXT(9780071794886,0)</f>
        <v>9780071794886</v>
      </c>
      <c r="C133" t="s">
        <v>386</v>
      </c>
      <c r="D133" t="s">
        <v>392</v>
      </c>
      <c r="E133" t="s">
        <v>384</v>
      </c>
      <c r="F133">
        <v>2015</v>
      </c>
      <c r="G133" s="1">
        <v>42292</v>
      </c>
      <c r="H133" t="s">
        <v>393</v>
      </c>
    </row>
    <row r="134" spans="1:8" x14ac:dyDescent="0.25">
      <c r="A134">
        <v>133</v>
      </c>
      <c r="B134" t="str">
        <f>TEXT(9781259640827,0)</f>
        <v>9781259640827</v>
      </c>
      <c r="C134" t="s">
        <v>386</v>
      </c>
      <c r="D134" t="s">
        <v>394</v>
      </c>
      <c r="E134" t="s">
        <v>384</v>
      </c>
      <c r="F134">
        <v>2017</v>
      </c>
      <c r="G134" s="1">
        <v>43013</v>
      </c>
      <c r="H134" t="s">
        <v>395</v>
      </c>
    </row>
    <row r="135" spans="1:8" x14ac:dyDescent="0.25">
      <c r="A135">
        <v>134</v>
      </c>
      <c r="B135" t="str">
        <f>TEXT(9781259587702,0)</f>
        <v>9781259587702</v>
      </c>
      <c r="C135" t="s">
        <v>386</v>
      </c>
      <c r="D135" t="s">
        <v>396</v>
      </c>
      <c r="E135" t="s">
        <v>384</v>
      </c>
      <c r="F135">
        <v>2016</v>
      </c>
      <c r="G135" s="1">
        <v>43076</v>
      </c>
      <c r="H135" t="s">
        <v>397</v>
      </c>
    </row>
    <row r="136" spans="1:8" x14ac:dyDescent="0.25">
      <c r="A136">
        <v>135</v>
      </c>
      <c r="B136" t="str">
        <f>TEXT(9780071843355,0)</f>
        <v>9780071843355</v>
      </c>
      <c r="C136" t="s">
        <v>386</v>
      </c>
      <c r="D136" t="s">
        <v>398</v>
      </c>
      <c r="E136" t="s">
        <v>384</v>
      </c>
      <c r="F136">
        <v>2017</v>
      </c>
      <c r="G136" s="1">
        <v>42670</v>
      </c>
      <c r="H136" t="s">
        <v>399</v>
      </c>
    </row>
    <row r="137" spans="1:8" x14ac:dyDescent="0.25">
      <c r="A137">
        <v>136</v>
      </c>
      <c r="B137" t="str">
        <f>TEXT(9780071820233,0)</f>
        <v>9780071820233</v>
      </c>
      <c r="C137" t="s">
        <v>386</v>
      </c>
      <c r="D137" t="s">
        <v>400</v>
      </c>
      <c r="E137" t="s">
        <v>384</v>
      </c>
      <c r="F137">
        <v>2015</v>
      </c>
      <c r="G137" s="1">
        <v>42292</v>
      </c>
      <c r="H137" t="s">
        <v>401</v>
      </c>
    </row>
    <row r="138" spans="1:8" x14ac:dyDescent="0.25">
      <c r="A138">
        <v>137</v>
      </c>
      <c r="B138" t="str">
        <f>TEXT(9780071848008,0)</f>
        <v>9780071848008</v>
      </c>
      <c r="C138" t="s">
        <v>386</v>
      </c>
      <c r="D138" t="s">
        <v>402</v>
      </c>
      <c r="E138" t="s">
        <v>384</v>
      </c>
      <c r="F138">
        <v>2018</v>
      </c>
      <c r="G138" s="1">
        <v>43055</v>
      </c>
      <c r="H138" t="s">
        <v>403</v>
      </c>
    </row>
    <row r="139" spans="1:8" x14ac:dyDescent="0.25">
      <c r="A139">
        <v>138</v>
      </c>
      <c r="B139" t="str">
        <f>TEXT(9780071790253,0)</f>
        <v>9780071790253</v>
      </c>
      <c r="C139" t="s">
        <v>386</v>
      </c>
      <c r="D139" t="s">
        <v>404</v>
      </c>
      <c r="E139" t="s">
        <v>384</v>
      </c>
      <c r="F139">
        <v>2015</v>
      </c>
      <c r="G139" s="1">
        <v>42292</v>
      </c>
      <c r="H139" t="s">
        <v>405</v>
      </c>
    </row>
    <row r="140" spans="1:8" x14ac:dyDescent="0.25">
      <c r="A140">
        <v>139</v>
      </c>
      <c r="B140" t="str">
        <f>TEXT(9780071848725,0)</f>
        <v>9780071848725</v>
      </c>
      <c r="C140" t="s">
        <v>386</v>
      </c>
      <c r="D140" t="s">
        <v>406</v>
      </c>
      <c r="E140" t="s">
        <v>384</v>
      </c>
      <c r="F140">
        <v>2016</v>
      </c>
      <c r="G140" s="1">
        <v>43076</v>
      </c>
      <c r="H140" t="s">
        <v>407</v>
      </c>
    </row>
    <row r="141" spans="1:8" x14ac:dyDescent="0.25">
      <c r="A141">
        <v>140</v>
      </c>
      <c r="B141" t="str">
        <f>TEXT(9780071486668,0)</f>
        <v>9780071486668</v>
      </c>
      <c r="C141" t="s">
        <v>386</v>
      </c>
      <c r="D141" t="s">
        <v>408</v>
      </c>
      <c r="E141" t="s">
        <v>384</v>
      </c>
      <c r="F141">
        <v>2008</v>
      </c>
      <c r="G141" s="1">
        <v>42292</v>
      </c>
      <c r="H141" t="s">
        <v>409</v>
      </c>
    </row>
    <row r="142" spans="1:8" x14ac:dyDescent="0.25">
      <c r="A142">
        <v>141</v>
      </c>
      <c r="B142" t="str">
        <f>TEXT(9780071839952,0)</f>
        <v>9780071839952</v>
      </c>
      <c r="C142" t="s">
        <v>386</v>
      </c>
      <c r="D142" t="s">
        <v>410</v>
      </c>
      <c r="E142" t="s">
        <v>384</v>
      </c>
      <c r="F142">
        <v>2016</v>
      </c>
      <c r="G142" s="1">
        <v>42292</v>
      </c>
      <c r="H142" t="s">
        <v>411</v>
      </c>
    </row>
    <row r="143" spans="1:8" x14ac:dyDescent="0.25">
      <c r="A143">
        <v>142</v>
      </c>
      <c r="B143" t="str">
        <f>TEXT(9780071790239,0)</f>
        <v>9780071790239</v>
      </c>
      <c r="C143" t="s">
        <v>386</v>
      </c>
      <c r="D143" t="s">
        <v>412</v>
      </c>
      <c r="E143" t="s">
        <v>384</v>
      </c>
      <c r="F143">
        <v>2014</v>
      </c>
      <c r="G143" s="1">
        <v>42292</v>
      </c>
      <c r="H143" t="s">
        <v>413</v>
      </c>
    </row>
    <row r="144" spans="1:8" x14ac:dyDescent="0.25">
      <c r="A144">
        <v>143</v>
      </c>
      <c r="B144" t="str">
        <f>TEXT(9780071493741,0)</f>
        <v>9780071493741</v>
      </c>
      <c r="C144" t="s">
        <v>386</v>
      </c>
      <c r="D144" t="s">
        <v>414</v>
      </c>
      <c r="E144" t="s">
        <v>384</v>
      </c>
      <c r="F144">
        <v>2009</v>
      </c>
      <c r="G144" s="1">
        <v>42292</v>
      </c>
      <c r="H144" t="s">
        <v>415</v>
      </c>
    </row>
    <row r="145" spans="1:8" x14ac:dyDescent="0.25">
      <c r="A145">
        <v>144</v>
      </c>
      <c r="B145" t="str">
        <f>TEXT(9780071835329,0)</f>
        <v>9780071835329</v>
      </c>
      <c r="C145" t="s">
        <v>386</v>
      </c>
      <c r="D145" t="s">
        <v>416</v>
      </c>
      <c r="E145" t="s">
        <v>384</v>
      </c>
      <c r="F145">
        <v>2016</v>
      </c>
      <c r="G145" s="1">
        <v>42292</v>
      </c>
      <c r="H145" t="s">
        <v>417</v>
      </c>
    </row>
    <row r="146" spans="1:8" x14ac:dyDescent="0.25">
      <c r="A146">
        <v>145</v>
      </c>
      <c r="B146" t="str">
        <f>TEXT(9781259585227,0)</f>
        <v>9781259585227</v>
      </c>
      <c r="C146" t="s">
        <v>386</v>
      </c>
      <c r="D146" t="s">
        <v>418</v>
      </c>
      <c r="E146" t="s">
        <v>384</v>
      </c>
      <c r="F146">
        <v>2016</v>
      </c>
      <c r="G146" s="1">
        <v>42565</v>
      </c>
      <c r="H146" t="s">
        <v>419</v>
      </c>
    </row>
    <row r="147" spans="1:8" x14ac:dyDescent="0.25">
      <c r="A147">
        <v>146</v>
      </c>
      <c r="B147" t="str">
        <f>TEXT(9780071847704,0)</f>
        <v>9780071847704</v>
      </c>
      <c r="C147" t="s">
        <v>53</v>
      </c>
      <c r="D147" t="s">
        <v>54</v>
      </c>
      <c r="E147" t="s">
        <v>384</v>
      </c>
      <c r="F147">
        <v>2017</v>
      </c>
      <c r="G147" s="1">
        <v>42740</v>
      </c>
      <c r="H147" t="s">
        <v>420</v>
      </c>
    </row>
    <row r="148" spans="1:8" x14ac:dyDescent="0.25">
      <c r="A148">
        <v>147</v>
      </c>
      <c r="B148" t="str">
        <f>TEXT(9781259585333,0)</f>
        <v>9781259585333</v>
      </c>
      <c r="C148" t="s">
        <v>421</v>
      </c>
      <c r="D148" t="s">
        <v>422</v>
      </c>
      <c r="E148" t="s">
        <v>384</v>
      </c>
      <c r="F148">
        <v>2017</v>
      </c>
      <c r="G148" s="1">
        <v>42782</v>
      </c>
      <c r="H148" t="s">
        <v>423</v>
      </c>
    </row>
    <row r="149" spans="1:8" x14ac:dyDescent="0.25">
      <c r="A149">
        <v>148</v>
      </c>
      <c r="B149" t="str">
        <f>TEXT(9780071802154,0)</f>
        <v>9780071802154</v>
      </c>
      <c r="C149" t="s">
        <v>424</v>
      </c>
      <c r="D149" t="s">
        <v>425</v>
      </c>
      <c r="E149" t="s">
        <v>384</v>
      </c>
      <c r="F149">
        <v>2015</v>
      </c>
      <c r="G149" s="1">
        <v>42929</v>
      </c>
      <c r="H149" t="s">
        <v>426</v>
      </c>
    </row>
    <row r="150" spans="1:8" x14ac:dyDescent="0.25">
      <c r="A150">
        <v>149</v>
      </c>
      <c r="B150" t="str">
        <f>TEXT(9781260026504,0)</f>
        <v>9781260026504</v>
      </c>
      <c r="D150" t="s">
        <v>427</v>
      </c>
      <c r="E150" t="s">
        <v>384</v>
      </c>
      <c r="F150">
        <v>2018</v>
      </c>
      <c r="G150" s="1">
        <v>43377</v>
      </c>
      <c r="H150" t="s">
        <v>428</v>
      </c>
    </row>
    <row r="151" spans="1:8" x14ac:dyDescent="0.25">
      <c r="A151">
        <v>150</v>
      </c>
      <c r="B151" t="str">
        <f>TEXT(9780071773188,0)</f>
        <v>9780071773188</v>
      </c>
      <c r="C151" t="s">
        <v>429</v>
      </c>
      <c r="D151" t="s">
        <v>430</v>
      </c>
      <c r="E151" t="s">
        <v>384</v>
      </c>
      <c r="F151">
        <v>2014</v>
      </c>
      <c r="G151" s="1">
        <v>43321</v>
      </c>
      <c r="H151" t="s">
        <v>431</v>
      </c>
    </row>
    <row r="152" spans="1:8" x14ac:dyDescent="0.25">
      <c r="A152">
        <v>151</v>
      </c>
      <c r="B152" t="str">
        <f>TEXT(9781259859809,0)</f>
        <v>9781259859809</v>
      </c>
      <c r="C152" t="s">
        <v>318</v>
      </c>
      <c r="D152" t="s">
        <v>432</v>
      </c>
      <c r="E152" t="s">
        <v>384</v>
      </c>
      <c r="F152">
        <v>2018</v>
      </c>
      <c r="G152" s="1">
        <v>43125</v>
      </c>
      <c r="H152" t="s">
        <v>433</v>
      </c>
    </row>
    <row r="153" spans="1:8" x14ac:dyDescent="0.25">
      <c r="A153">
        <v>152</v>
      </c>
      <c r="B153" t="str">
        <f>TEXT(9780071410182,0)</f>
        <v>9780071410182</v>
      </c>
      <c r="C153" t="s">
        <v>14</v>
      </c>
      <c r="D153" t="s">
        <v>15</v>
      </c>
      <c r="E153" t="s">
        <v>434</v>
      </c>
      <c r="F153">
        <v>2013</v>
      </c>
      <c r="G153" s="1">
        <v>41572</v>
      </c>
      <c r="H153" t="s">
        <v>435</v>
      </c>
    </row>
    <row r="154" spans="1:8" x14ac:dyDescent="0.25">
      <c r="A154">
        <v>153</v>
      </c>
      <c r="B154" t="str">
        <f>TEXT(9781259862632,0)</f>
        <v>9781259862632</v>
      </c>
      <c r="C154" t="s">
        <v>29</v>
      </c>
      <c r="D154" t="s">
        <v>30</v>
      </c>
      <c r="E154" t="s">
        <v>434</v>
      </c>
      <c r="F154">
        <v>2018</v>
      </c>
      <c r="G154" s="1">
        <v>43410</v>
      </c>
      <c r="H154" t="s">
        <v>436</v>
      </c>
    </row>
    <row r="155" spans="1:8" x14ac:dyDescent="0.25">
      <c r="A155">
        <v>154</v>
      </c>
      <c r="B155" t="str">
        <f>TEXT(9780071637916,0)</f>
        <v>9780071637916</v>
      </c>
      <c r="C155" t="s">
        <v>32</v>
      </c>
      <c r="D155" t="s">
        <v>33</v>
      </c>
      <c r="E155" t="s">
        <v>434</v>
      </c>
      <c r="F155">
        <v>2012</v>
      </c>
      <c r="G155" s="1">
        <v>43185</v>
      </c>
      <c r="H155" t="s">
        <v>437</v>
      </c>
    </row>
    <row r="156" spans="1:8" x14ac:dyDescent="0.25">
      <c r="A156">
        <v>155</v>
      </c>
      <c r="B156" t="str">
        <f>TEXT(9780071847704,0)</f>
        <v>9780071847704</v>
      </c>
      <c r="C156" t="s">
        <v>53</v>
      </c>
      <c r="D156" t="s">
        <v>54</v>
      </c>
      <c r="E156" t="s">
        <v>434</v>
      </c>
      <c r="F156">
        <v>2017</v>
      </c>
      <c r="G156" s="1">
        <v>42740</v>
      </c>
      <c r="H156" t="s">
        <v>438</v>
      </c>
    </row>
    <row r="157" spans="1:8" x14ac:dyDescent="0.25">
      <c r="A157">
        <v>156</v>
      </c>
      <c r="B157" t="str">
        <f>TEXT(9780071808156,0)</f>
        <v>9780071808156</v>
      </c>
      <c r="C157" t="s">
        <v>82</v>
      </c>
      <c r="D157" t="s">
        <v>83</v>
      </c>
      <c r="E157" t="s">
        <v>434</v>
      </c>
      <c r="F157">
        <v>2013</v>
      </c>
      <c r="G157" s="1">
        <v>41981</v>
      </c>
      <c r="H157" t="s">
        <v>439</v>
      </c>
    </row>
    <row r="158" spans="1:8" x14ac:dyDescent="0.25">
      <c r="A158">
        <v>157</v>
      </c>
      <c r="B158" t="str">
        <f>TEXT(9781259861055,0)</f>
        <v>9781259861055</v>
      </c>
      <c r="C158" t="s">
        <v>100</v>
      </c>
      <c r="D158" t="s">
        <v>101</v>
      </c>
      <c r="E158" t="s">
        <v>434</v>
      </c>
      <c r="F158">
        <v>2017</v>
      </c>
      <c r="G158" s="1">
        <v>43087</v>
      </c>
      <c r="H158" t="s">
        <v>440</v>
      </c>
    </row>
    <row r="159" spans="1:8" x14ac:dyDescent="0.25">
      <c r="A159">
        <v>158</v>
      </c>
      <c r="B159" t="str">
        <f>TEXT(9780071792110,0)</f>
        <v>9780071792110</v>
      </c>
      <c r="C159" t="s">
        <v>120</v>
      </c>
      <c r="D159" t="s">
        <v>121</v>
      </c>
      <c r="E159" t="s">
        <v>434</v>
      </c>
      <c r="F159">
        <v>2014</v>
      </c>
      <c r="G159" s="1">
        <v>42047</v>
      </c>
      <c r="H159" t="s">
        <v>441</v>
      </c>
    </row>
    <row r="160" spans="1:8" x14ac:dyDescent="0.25">
      <c r="A160">
        <v>159</v>
      </c>
      <c r="B160" t="str">
        <f>TEXT(9781260019353,0)</f>
        <v>9781260019353</v>
      </c>
      <c r="C160" t="s">
        <v>135</v>
      </c>
      <c r="D160" t="s">
        <v>136</v>
      </c>
      <c r="E160" t="s">
        <v>434</v>
      </c>
      <c r="F160">
        <v>2018</v>
      </c>
      <c r="G160" s="1">
        <v>43159</v>
      </c>
      <c r="H160" t="s">
        <v>442</v>
      </c>
    </row>
    <row r="161" spans="1:8" x14ac:dyDescent="0.25">
      <c r="A161">
        <v>160</v>
      </c>
      <c r="B161" t="str">
        <f>TEXT(9780071832328,0)</f>
        <v>9780071832328</v>
      </c>
      <c r="C161" t="s">
        <v>156</v>
      </c>
      <c r="D161" t="s">
        <v>157</v>
      </c>
      <c r="E161" t="s">
        <v>434</v>
      </c>
      <c r="F161">
        <v>2017</v>
      </c>
      <c r="G161" s="1">
        <v>42880</v>
      </c>
      <c r="H161" t="s">
        <v>443</v>
      </c>
    </row>
    <row r="162" spans="1:8" x14ac:dyDescent="0.25">
      <c r="A162">
        <v>161</v>
      </c>
      <c r="B162" t="str">
        <f>TEXT(9781260122404,0)</f>
        <v>9781260122404</v>
      </c>
      <c r="C162" t="s">
        <v>156</v>
      </c>
      <c r="D162" t="s">
        <v>159</v>
      </c>
      <c r="E162" t="s">
        <v>434</v>
      </c>
      <c r="F162">
        <v>2018</v>
      </c>
      <c r="G162" s="1">
        <v>43424</v>
      </c>
      <c r="H162" t="s">
        <v>444</v>
      </c>
    </row>
    <row r="163" spans="1:8" x14ac:dyDescent="0.25">
      <c r="A163">
        <v>162</v>
      </c>
      <c r="B163" t="str">
        <f>TEXT(9780071774017,0)</f>
        <v>9780071774017</v>
      </c>
      <c r="C163" t="s">
        <v>156</v>
      </c>
      <c r="D163" t="s">
        <v>161</v>
      </c>
      <c r="E163" t="s">
        <v>434</v>
      </c>
      <c r="F163">
        <v>2014</v>
      </c>
      <c r="G163" s="1">
        <v>41634</v>
      </c>
      <c r="H163" t="s">
        <v>445</v>
      </c>
    </row>
    <row r="164" spans="1:8" x14ac:dyDescent="0.25">
      <c r="A164">
        <v>163</v>
      </c>
      <c r="B164" t="str">
        <f>TEXT(9781259585333,0)</f>
        <v>9781259585333</v>
      </c>
      <c r="C164" t="s">
        <v>421</v>
      </c>
      <c r="D164" t="s">
        <v>446</v>
      </c>
      <c r="E164" t="s">
        <v>434</v>
      </c>
      <c r="F164">
        <v>2016</v>
      </c>
      <c r="G164" s="1">
        <v>42782</v>
      </c>
      <c r="H164" t="s">
        <v>447</v>
      </c>
    </row>
    <row r="165" spans="1:8" x14ac:dyDescent="0.25">
      <c r="A165">
        <v>164</v>
      </c>
      <c r="B165" t="str">
        <f>TEXT(9781259837937,0)</f>
        <v>9781259837937</v>
      </c>
      <c r="C165" t="s">
        <v>172</v>
      </c>
      <c r="D165" t="s">
        <v>173</v>
      </c>
      <c r="E165" t="s">
        <v>434</v>
      </c>
      <c r="F165">
        <v>2018</v>
      </c>
      <c r="G165" s="1">
        <v>43234</v>
      </c>
      <c r="H165" t="s">
        <v>448</v>
      </c>
    </row>
    <row r="166" spans="1:8" x14ac:dyDescent="0.25">
      <c r="A166">
        <v>165</v>
      </c>
      <c r="B166" t="str">
        <f>TEXT(9781259642883,0)</f>
        <v>9781259642883</v>
      </c>
      <c r="C166" t="s">
        <v>449</v>
      </c>
      <c r="D166" t="s">
        <v>450</v>
      </c>
      <c r="E166" t="s">
        <v>434</v>
      </c>
      <c r="F166">
        <v>2016</v>
      </c>
      <c r="G166" s="1">
        <v>42716</v>
      </c>
      <c r="H166" t="s">
        <v>451</v>
      </c>
    </row>
    <row r="167" spans="1:8" x14ac:dyDescent="0.25">
      <c r="A167">
        <v>166</v>
      </c>
      <c r="B167" t="str">
        <f>TEXT(9780071476652,0)</f>
        <v>9780071476652</v>
      </c>
      <c r="C167" t="s">
        <v>190</v>
      </c>
      <c r="D167" t="s">
        <v>191</v>
      </c>
      <c r="E167" t="s">
        <v>434</v>
      </c>
      <c r="F167">
        <v>2013</v>
      </c>
      <c r="G167" s="1">
        <v>41575</v>
      </c>
      <c r="H167" t="s">
        <v>452</v>
      </c>
    </row>
    <row r="168" spans="1:8" x14ac:dyDescent="0.25">
      <c r="A168">
        <v>167</v>
      </c>
      <c r="B168" t="str">
        <f>TEXT(9780071824989,0)</f>
        <v>9780071824989</v>
      </c>
      <c r="C168" t="s">
        <v>211</v>
      </c>
      <c r="D168" t="s">
        <v>212</v>
      </c>
      <c r="E168" t="s">
        <v>434</v>
      </c>
      <c r="F168">
        <v>2015</v>
      </c>
      <c r="G168" s="1">
        <v>42195</v>
      </c>
      <c r="H168" t="s">
        <v>453</v>
      </c>
    </row>
    <row r="169" spans="1:8" x14ac:dyDescent="0.25">
      <c r="A169">
        <v>168</v>
      </c>
      <c r="B169" t="str">
        <f>TEXT(9781260026177,0)</f>
        <v>9781260026177</v>
      </c>
      <c r="C169" t="s">
        <v>214</v>
      </c>
      <c r="D169" t="s">
        <v>215</v>
      </c>
      <c r="E169" t="s">
        <v>434</v>
      </c>
      <c r="F169">
        <v>2018</v>
      </c>
      <c r="G169" s="1">
        <v>43250</v>
      </c>
      <c r="H169" t="s">
        <v>454</v>
      </c>
    </row>
    <row r="170" spans="1:8" x14ac:dyDescent="0.25">
      <c r="A170">
        <v>169</v>
      </c>
      <c r="B170" t="str">
        <f>TEXT(9781259641022,0)</f>
        <v>9781259641022</v>
      </c>
      <c r="C170" t="s">
        <v>17</v>
      </c>
      <c r="D170" t="s">
        <v>217</v>
      </c>
      <c r="E170" t="s">
        <v>434</v>
      </c>
      <c r="F170">
        <v>2018</v>
      </c>
      <c r="G170" s="1">
        <v>43353</v>
      </c>
      <c r="H170" t="s">
        <v>455</v>
      </c>
    </row>
    <row r="171" spans="1:8" x14ac:dyDescent="0.25">
      <c r="A171">
        <v>170</v>
      </c>
      <c r="B171" t="str">
        <f>TEXT(9781260116793,0)</f>
        <v>9781260116793</v>
      </c>
      <c r="C171" t="s">
        <v>219</v>
      </c>
      <c r="D171" t="s">
        <v>456</v>
      </c>
      <c r="E171" t="s">
        <v>434</v>
      </c>
      <c r="F171">
        <v>2018</v>
      </c>
      <c r="G171" s="1">
        <v>43398</v>
      </c>
      <c r="H171" t="s">
        <v>457</v>
      </c>
    </row>
    <row r="172" spans="1:8" x14ac:dyDescent="0.25">
      <c r="A172">
        <v>171</v>
      </c>
      <c r="B172" t="str">
        <f>TEXT(9780071822725,0)</f>
        <v>9780071822725</v>
      </c>
      <c r="C172" t="s">
        <v>242</v>
      </c>
      <c r="D172" t="s">
        <v>243</v>
      </c>
      <c r="E172" t="s">
        <v>434</v>
      </c>
      <c r="F172">
        <v>2015</v>
      </c>
      <c r="G172" s="1">
        <v>42124</v>
      </c>
      <c r="H172" t="s">
        <v>458</v>
      </c>
    </row>
    <row r="173" spans="1:8" x14ac:dyDescent="0.25">
      <c r="A173">
        <v>172</v>
      </c>
      <c r="B173" t="str">
        <f>TEXT(9780071664387,0)</f>
        <v>9780071664387</v>
      </c>
      <c r="C173" t="s">
        <v>245</v>
      </c>
      <c r="D173" t="s">
        <v>246</v>
      </c>
      <c r="E173" t="s">
        <v>434</v>
      </c>
      <c r="F173">
        <v>2017</v>
      </c>
      <c r="G173" s="1">
        <v>43033</v>
      </c>
      <c r="H173" t="s">
        <v>459</v>
      </c>
    </row>
    <row r="174" spans="1:8" x14ac:dyDescent="0.25">
      <c r="A174">
        <v>173</v>
      </c>
      <c r="B174" t="str">
        <f>TEXT(9780071477482,0)</f>
        <v>9780071477482</v>
      </c>
      <c r="C174" t="s">
        <v>260</v>
      </c>
      <c r="D174" t="s">
        <v>261</v>
      </c>
      <c r="E174" t="s">
        <v>434</v>
      </c>
      <c r="F174">
        <v>2013</v>
      </c>
      <c r="G174" s="1">
        <v>41572</v>
      </c>
      <c r="H174" t="s">
        <v>460</v>
      </c>
    </row>
    <row r="175" spans="1:8" x14ac:dyDescent="0.25">
      <c r="A175">
        <v>174</v>
      </c>
      <c r="B175" t="str">
        <f>TEXT(97812599642067,0)</f>
        <v>97812599642067</v>
      </c>
      <c r="C175" t="s">
        <v>263</v>
      </c>
      <c r="D175" t="s">
        <v>264</v>
      </c>
      <c r="E175" t="s">
        <v>434</v>
      </c>
      <c r="F175">
        <v>2016</v>
      </c>
      <c r="G175" s="1">
        <v>42625</v>
      </c>
      <c r="H175" t="s">
        <v>461</v>
      </c>
    </row>
    <row r="176" spans="1:8" x14ac:dyDescent="0.25">
      <c r="A176">
        <v>175</v>
      </c>
      <c r="B176" t="str">
        <f>TEXT(9780071624947,0)</f>
        <v>9780071624947</v>
      </c>
      <c r="C176" t="s">
        <v>269</v>
      </c>
      <c r="D176" t="s">
        <v>270</v>
      </c>
      <c r="E176" t="s">
        <v>434</v>
      </c>
      <c r="F176">
        <v>2013</v>
      </c>
      <c r="G176" s="1">
        <v>41572</v>
      </c>
      <c r="H176" t="s">
        <v>462</v>
      </c>
    </row>
    <row r="177" spans="1:8" x14ac:dyDescent="0.25">
      <c r="A177">
        <v>176</v>
      </c>
      <c r="B177" t="str">
        <f>TEXT(9781260019339,0)</f>
        <v>9781260019339</v>
      </c>
      <c r="C177" t="s">
        <v>299</v>
      </c>
      <c r="D177" t="s">
        <v>300</v>
      </c>
      <c r="E177" t="s">
        <v>434</v>
      </c>
      <c r="F177">
        <v>2017</v>
      </c>
      <c r="G177" s="1">
        <v>43087</v>
      </c>
      <c r="H177" t="s">
        <v>463</v>
      </c>
    </row>
    <row r="178" spans="1:8" x14ac:dyDescent="0.25">
      <c r="A178">
        <v>177</v>
      </c>
      <c r="B178" t="str">
        <f>TEXT(9781259644498,0)</f>
        <v>9781259644498</v>
      </c>
      <c r="C178" t="s">
        <v>309</v>
      </c>
      <c r="D178" t="s">
        <v>310</v>
      </c>
      <c r="E178" t="s">
        <v>434</v>
      </c>
      <c r="F178">
        <v>2018</v>
      </c>
      <c r="G178" s="1">
        <v>43217</v>
      </c>
      <c r="H178" t="s">
        <v>464</v>
      </c>
    </row>
    <row r="179" spans="1:8" x14ac:dyDescent="0.25">
      <c r="A179">
        <v>178</v>
      </c>
      <c r="B179" t="str">
        <f>TEXT(9781259859809,0)</f>
        <v>9781259859809</v>
      </c>
      <c r="C179" t="s">
        <v>318</v>
      </c>
      <c r="D179" t="s">
        <v>319</v>
      </c>
      <c r="E179" t="s">
        <v>434</v>
      </c>
      <c r="F179">
        <v>2017</v>
      </c>
      <c r="G179" s="1">
        <v>43060</v>
      </c>
      <c r="H179" t="s">
        <v>465</v>
      </c>
    </row>
    <row r="180" spans="1:8" x14ac:dyDescent="0.25">
      <c r="A180">
        <v>179</v>
      </c>
      <c r="B180" t="str">
        <f>TEXT(9781260019377,0)</f>
        <v>9781260019377</v>
      </c>
      <c r="C180" t="s">
        <v>368</v>
      </c>
      <c r="D180" t="s">
        <v>369</v>
      </c>
      <c r="E180" t="s">
        <v>434</v>
      </c>
      <c r="F180">
        <v>2018</v>
      </c>
      <c r="G180" s="1">
        <v>43188</v>
      </c>
      <c r="H180" t="s">
        <v>466</v>
      </c>
    </row>
    <row r="181" spans="1:8" x14ac:dyDescent="0.25">
      <c r="A181">
        <v>180</v>
      </c>
      <c r="B181" t="str">
        <f>TEXT(9781259642906,0)</f>
        <v>9781259642906</v>
      </c>
      <c r="C181" t="s">
        <v>467</v>
      </c>
      <c r="D181" t="s">
        <v>468</v>
      </c>
      <c r="E181" t="s">
        <v>434</v>
      </c>
      <c r="F181">
        <v>2019</v>
      </c>
      <c r="G181" s="1">
        <v>43419</v>
      </c>
      <c r="H181" t="s">
        <v>469</v>
      </c>
    </row>
    <row r="182" spans="1:8" x14ac:dyDescent="0.25">
      <c r="A182">
        <v>181</v>
      </c>
      <c r="B182" t="str">
        <f>TEXT(9781259644238,0)</f>
        <v>9781259644238</v>
      </c>
      <c r="C182" t="s">
        <v>251</v>
      </c>
      <c r="D182" t="s">
        <v>470</v>
      </c>
      <c r="E182" t="s">
        <v>471</v>
      </c>
      <c r="F182">
        <v>2009</v>
      </c>
      <c r="G182" s="1">
        <v>42361</v>
      </c>
      <c r="H182" t="s">
        <v>472</v>
      </c>
    </row>
    <row r="183" spans="1:8" x14ac:dyDescent="0.25">
      <c r="A183">
        <v>182</v>
      </c>
      <c r="B183" t="str">
        <f>TEXT(9780071765800,0)</f>
        <v>9780071765800</v>
      </c>
      <c r="C183" t="s">
        <v>473</v>
      </c>
      <c r="D183" t="s">
        <v>474</v>
      </c>
      <c r="E183" t="s">
        <v>471</v>
      </c>
      <c r="F183">
        <v>2013</v>
      </c>
      <c r="G183" s="1">
        <v>42361</v>
      </c>
      <c r="H183" t="s">
        <v>475</v>
      </c>
    </row>
    <row r="184" spans="1:8" x14ac:dyDescent="0.25">
      <c r="A184">
        <v>183</v>
      </c>
      <c r="B184" t="str">
        <f>TEXT(9780071848022,0)</f>
        <v>9780071848022</v>
      </c>
      <c r="C184" t="s">
        <v>476</v>
      </c>
      <c r="D184" t="s">
        <v>477</v>
      </c>
      <c r="E184" t="s">
        <v>471</v>
      </c>
      <c r="F184">
        <v>2014</v>
      </c>
      <c r="G184" s="1">
        <v>42361</v>
      </c>
      <c r="H184" t="s">
        <v>478</v>
      </c>
    </row>
    <row r="185" spans="1:8" x14ac:dyDescent="0.25">
      <c r="A185">
        <v>184</v>
      </c>
      <c r="B185" t="str">
        <f>TEXT(9780071829090,0)</f>
        <v>9780071829090</v>
      </c>
      <c r="C185" t="s">
        <v>479</v>
      </c>
      <c r="D185" t="s">
        <v>480</v>
      </c>
      <c r="E185" t="s">
        <v>471</v>
      </c>
      <c r="F185">
        <v>2016</v>
      </c>
      <c r="G185" s="1">
        <v>42485</v>
      </c>
      <c r="H185" t="s">
        <v>481</v>
      </c>
    </row>
    <row r="186" spans="1:8" x14ac:dyDescent="0.25">
      <c r="A186">
        <v>185</v>
      </c>
      <c r="B186" t="str">
        <f>TEXT(9780071628792,0)</f>
        <v>9780071628792</v>
      </c>
      <c r="C186" t="s">
        <v>482</v>
      </c>
      <c r="D186" t="s">
        <v>483</v>
      </c>
      <c r="E186" t="s">
        <v>471</v>
      </c>
      <c r="F186">
        <v>2010</v>
      </c>
      <c r="G186" s="1">
        <v>42361</v>
      </c>
      <c r="H186" t="s">
        <v>484</v>
      </c>
    </row>
    <row r="187" spans="1:8" x14ac:dyDescent="0.25">
      <c r="A187">
        <v>186</v>
      </c>
      <c r="B187" t="str">
        <f>TEXT(9780071793568,0)</f>
        <v>9780071793568</v>
      </c>
      <c r="C187" t="s">
        <v>473</v>
      </c>
      <c r="D187" t="s">
        <v>485</v>
      </c>
      <c r="E187" t="s">
        <v>471</v>
      </c>
      <c r="F187">
        <v>2013</v>
      </c>
      <c r="G187" s="1">
        <v>42361</v>
      </c>
      <c r="H187" t="s">
        <v>486</v>
      </c>
    </row>
    <row r="188" spans="1:8" x14ac:dyDescent="0.25">
      <c r="A188">
        <v>187</v>
      </c>
      <c r="B188" t="str">
        <f>TEXT(9780071829168,0)</f>
        <v>9780071829168</v>
      </c>
      <c r="C188" t="s">
        <v>487</v>
      </c>
      <c r="D188" t="s">
        <v>488</v>
      </c>
      <c r="E188" t="s">
        <v>471</v>
      </c>
      <c r="F188">
        <v>2014</v>
      </c>
      <c r="G188" s="1">
        <v>42595</v>
      </c>
      <c r="H188" t="s">
        <v>489</v>
      </c>
    </row>
    <row r="189" spans="1:8" x14ac:dyDescent="0.25">
      <c r="A189">
        <v>188</v>
      </c>
      <c r="B189" t="str">
        <f>TEXT(9781259837241,0)</f>
        <v>9781259837241</v>
      </c>
      <c r="C189" t="s">
        <v>473</v>
      </c>
      <c r="D189" t="s">
        <v>490</v>
      </c>
      <c r="E189" t="s">
        <v>471</v>
      </c>
      <c r="F189">
        <v>2018</v>
      </c>
      <c r="G189" s="1">
        <v>43070</v>
      </c>
      <c r="H189" t="s">
        <v>491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 CHANCHAROEN</dc:creator>
  <cp:lastModifiedBy>HP</cp:lastModifiedBy>
  <dcterms:created xsi:type="dcterms:W3CDTF">2019-01-23T05:26:52Z</dcterms:created>
  <dcterms:modified xsi:type="dcterms:W3CDTF">2019-01-29T08:51:15Z</dcterms:modified>
</cp:coreProperties>
</file>