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รอขึ้นเว็บไซด์\"/>
    </mc:Choice>
  </mc:AlternateContent>
  <xr:revisionPtr revIDLastSave="0" documentId="13_ncr:1_{E6359405-F806-433E-9FDB-1397A63EA906}" xr6:coauthVersionLast="47" xr6:coauthVersionMax="47" xr10:uidLastSave="{00000000-0000-0000-0000-000000000000}"/>
  <bookViews>
    <workbookView xWindow="-120" yWindow="-120" windowWidth="29040" windowHeight="15720" tabRatio="912" activeTab="8" xr2:uid="{00000000-000D-0000-FFFF-FFFF00000000}"/>
  </bookViews>
  <sheets>
    <sheet name="วิธีการ" sheetId="16" r:id="rId1"/>
    <sheet name="ข้อมูลเบื้องต้น" sheetId="12" r:id="rId2"/>
    <sheet name="KPI บังคับเลือก" sheetId="18" r:id="rId3"/>
    <sheet name="แบบบันทึกข้อตกลง(มอบหมายงาน)" sheetId="9" r:id="rId4"/>
    <sheet name="แบบบันทึกข้อตกลง(สมรรถนะ)" sheetId="10" r:id="rId5"/>
    <sheet name="สถิติการมาปฏิบัติงาน" sheetId="17" r:id="rId6"/>
    <sheet name="แบบประเมินผลสัมฤทธิ์งาน" sheetId="8" r:id="rId7"/>
    <sheet name="แบบประเมินสมรรถนะ" sheetId="11" r:id="rId8"/>
    <sheet name="แบบสรุปการประเมินผล" sheetId="7" r:id="rId9"/>
  </sheets>
  <definedNames>
    <definedName name="_xlnm.Print_Area" localSheetId="1">ข้อมูลเบื้องต้น!$A$1:$N$44</definedName>
    <definedName name="_xlnm.Print_Area" localSheetId="3">'แบบบันทึกข้อตกลง(มอบหมายงาน)'!$A$1:$I$73</definedName>
    <definedName name="_xlnm.Print_Area" localSheetId="4">'แบบบันทึกข้อตกลง(สมรรถนะ)'!$A$2:$C$45</definedName>
    <definedName name="_xlnm.Print_Area" localSheetId="6">แบบประเมินผลสัมฤทธิ์งาน!$A$2:$K$70</definedName>
    <definedName name="_xlnm.Print_Area" localSheetId="7">แบบประเมินสมรรถนะ!$A$2:$E$35</definedName>
    <definedName name="_xlnm.Print_Area" localSheetId="0">วิธีการ!$A:$D</definedName>
    <definedName name="_xlnm.Print_Area" localSheetId="5">สถิติการมาปฏิบัติงาน!$A$1:$K$22</definedName>
    <definedName name="_xlnm.Print_Titles" localSheetId="3">'แบบบันทึกข้อตกลง(มอบหมายงาน)'!$15:$16</definedName>
    <definedName name="_xlnm.Print_Titles" localSheetId="6">แบบประเมินผลสัมฤทธิ์งาน!$3:$4</definedName>
    <definedName name="_xlnm.Print_Titles" localSheetId="5">สถิติการมาปฏิบัติงาน!#REF!</definedName>
  </definedNames>
  <calcPr calcId="191029"/>
</workbook>
</file>

<file path=xl/calcChain.xml><?xml version="1.0" encoding="utf-8"?>
<calcChain xmlns="http://schemas.openxmlformats.org/spreadsheetml/2006/main">
  <c r="J24" i="8" l="1"/>
  <c r="I24" i="8"/>
  <c r="M24" i="8" s="1"/>
  <c r="G24" i="8"/>
  <c r="F24" i="8"/>
  <c r="E24" i="8"/>
  <c r="D24" i="8"/>
  <c r="C24" i="8"/>
  <c r="B24" i="8"/>
  <c r="A24" i="8"/>
  <c r="J23" i="8"/>
  <c r="I23" i="8"/>
  <c r="M23" i="8" s="1"/>
  <c r="G23" i="8"/>
  <c r="F23" i="8"/>
  <c r="E23" i="8"/>
  <c r="D23" i="8"/>
  <c r="C23" i="8"/>
  <c r="B23" i="8"/>
  <c r="A23" i="8"/>
  <c r="K36" i="9"/>
  <c r="K35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A25" i="8"/>
  <c r="B25" i="8"/>
  <c r="C25" i="8"/>
  <c r="D25" i="8"/>
  <c r="E25" i="8"/>
  <c r="F25" i="8"/>
  <c r="G25" i="8"/>
  <c r="A26" i="8"/>
  <c r="B26" i="8"/>
  <c r="C26" i="8"/>
  <c r="D26" i="8"/>
  <c r="E26" i="8"/>
  <c r="F26" i="8"/>
  <c r="G26" i="8"/>
  <c r="A27" i="8"/>
  <c r="B27" i="8"/>
  <c r="C27" i="8"/>
  <c r="D27" i="8"/>
  <c r="E27" i="8"/>
  <c r="F27" i="8"/>
  <c r="G27" i="8"/>
  <c r="A28" i="8"/>
  <c r="B28" i="8"/>
  <c r="C28" i="8"/>
  <c r="D28" i="8"/>
  <c r="E28" i="8"/>
  <c r="F28" i="8"/>
  <c r="G28" i="8"/>
  <c r="A29" i="8"/>
  <c r="B29" i="8"/>
  <c r="C29" i="8"/>
  <c r="D29" i="8"/>
  <c r="E29" i="8"/>
  <c r="F29" i="8"/>
  <c r="G29" i="8"/>
  <c r="A30" i="8"/>
  <c r="B30" i="8"/>
  <c r="C30" i="8"/>
  <c r="D30" i="8"/>
  <c r="E30" i="8"/>
  <c r="F30" i="8"/>
  <c r="G30" i="8"/>
  <c r="A31" i="8"/>
  <c r="B31" i="8"/>
  <c r="C31" i="8"/>
  <c r="D31" i="8"/>
  <c r="E31" i="8"/>
  <c r="F31" i="8"/>
  <c r="G31" i="8"/>
  <c r="A32" i="8"/>
  <c r="B32" i="8"/>
  <c r="C32" i="8"/>
  <c r="D32" i="8"/>
  <c r="E32" i="8"/>
  <c r="F32" i="8"/>
  <c r="G32" i="8"/>
  <c r="A33" i="8"/>
  <c r="B33" i="8"/>
  <c r="C33" i="8"/>
  <c r="D33" i="8"/>
  <c r="E33" i="8"/>
  <c r="F33" i="8"/>
  <c r="G33" i="8"/>
  <c r="A34" i="8"/>
  <c r="B34" i="8"/>
  <c r="C34" i="8"/>
  <c r="D34" i="8"/>
  <c r="E34" i="8"/>
  <c r="F34" i="8"/>
  <c r="G34" i="8"/>
  <c r="A35" i="8"/>
  <c r="B35" i="8"/>
  <c r="C35" i="8"/>
  <c r="D35" i="8"/>
  <c r="E35" i="8"/>
  <c r="F35" i="8"/>
  <c r="G35" i="8"/>
  <c r="A36" i="8"/>
  <c r="B36" i="8"/>
  <c r="C36" i="8"/>
  <c r="D36" i="8"/>
  <c r="E36" i="8"/>
  <c r="F36" i="8"/>
  <c r="G36" i="8"/>
  <c r="A37" i="8"/>
  <c r="B37" i="8"/>
  <c r="C37" i="8"/>
  <c r="D37" i="8"/>
  <c r="E37" i="8"/>
  <c r="F37" i="8"/>
  <c r="G37" i="8"/>
  <c r="A38" i="8"/>
  <c r="B38" i="8"/>
  <c r="C38" i="8"/>
  <c r="D38" i="8"/>
  <c r="E38" i="8"/>
  <c r="F38" i="8"/>
  <c r="G38" i="8"/>
  <c r="A39" i="8"/>
  <c r="B39" i="8"/>
  <c r="C39" i="8"/>
  <c r="D39" i="8"/>
  <c r="E39" i="8"/>
  <c r="F39" i="8"/>
  <c r="G39" i="8"/>
  <c r="A40" i="8"/>
  <c r="B40" i="8"/>
  <c r="C40" i="8"/>
  <c r="D40" i="8"/>
  <c r="E40" i="8"/>
  <c r="F40" i="8"/>
  <c r="G40" i="8"/>
  <c r="A41" i="8"/>
  <c r="B41" i="8"/>
  <c r="C41" i="8"/>
  <c r="D41" i="8"/>
  <c r="E41" i="8"/>
  <c r="F41" i="8"/>
  <c r="G41" i="8"/>
  <c r="A42" i="8"/>
  <c r="B42" i="8"/>
  <c r="C42" i="8"/>
  <c r="D42" i="8"/>
  <c r="E42" i="8"/>
  <c r="F42" i="8"/>
  <c r="G42" i="8"/>
  <c r="A43" i="8"/>
  <c r="B43" i="8"/>
  <c r="C43" i="8"/>
  <c r="D43" i="8"/>
  <c r="E43" i="8"/>
  <c r="F43" i="8"/>
  <c r="G43" i="8"/>
  <c r="A44" i="8"/>
  <c r="B44" i="8"/>
  <c r="C44" i="8"/>
  <c r="D44" i="8"/>
  <c r="E44" i="8"/>
  <c r="F44" i="8"/>
  <c r="G44" i="8"/>
  <c r="A45" i="8"/>
  <c r="B45" i="8"/>
  <c r="C45" i="8"/>
  <c r="D45" i="8"/>
  <c r="E45" i="8"/>
  <c r="F45" i="8"/>
  <c r="G45" i="8"/>
  <c r="A46" i="8"/>
  <c r="B46" i="8"/>
  <c r="C46" i="8"/>
  <c r="D46" i="8"/>
  <c r="E46" i="8"/>
  <c r="F46" i="8"/>
  <c r="G46" i="8"/>
  <c r="A47" i="8"/>
  <c r="B47" i="8"/>
  <c r="C47" i="8"/>
  <c r="D47" i="8"/>
  <c r="E47" i="8"/>
  <c r="F47" i="8"/>
  <c r="G47" i="8"/>
  <c r="A48" i="8"/>
  <c r="B48" i="8"/>
  <c r="C48" i="8"/>
  <c r="D48" i="8"/>
  <c r="E48" i="8"/>
  <c r="F48" i="8"/>
  <c r="G48" i="8"/>
  <c r="A49" i="8"/>
  <c r="B49" i="8"/>
  <c r="C49" i="8"/>
  <c r="D49" i="8"/>
  <c r="E49" i="8"/>
  <c r="F49" i="8"/>
  <c r="G49" i="8"/>
  <c r="A50" i="8"/>
  <c r="B50" i="8"/>
  <c r="C50" i="8"/>
  <c r="D50" i="8"/>
  <c r="E50" i="8"/>
  <c r="F50" i="8"/>
  <c r="G50" i="8"/>
  <c r="A51" i="8"/>
  <c r="B51" i="8"/>
  <c r="C51" i="8"/>
  <c r="D51" i="8"/>
  <c r="E51" i="8"/>
  <c r="F51" i="8"/>
  <c r="G51" i="8"/>
  <c r="A52" i="8"/>
  <c r="B52" i="8"/>
  <c r="C52" i="8"/>
  <c r="D52" i="8"/>
  <c r="E52" i="8"/>
  <c r="F52" i="8"/>
  <c r="G52" i="8"/>
  <c r="A53" i="8"/>
  <c r="B53" i="8"/>
  <c r="C53" i="8"/>
  <c r="D53" i="8"/>
  <c r="E53" i="8"/>
  <c r="F53" i="8"/>
  <c r="G53" i="8"/>
  <c r="A54" i="8"/>
  <c r="B54" i="8"/>
  <c r="C54" i="8"/>
  <c r="D54" i="8"/>
  <c r="E54" i="8"/>
  <c r="F54" i="8"/>
  <c r="G54" i="8"/>
  <c r="A55" i="8"/>
  <c r="B55" i="8"/>
  <c r="C55" i="8"/>
  <c r="D55" i="8"/>
  <c r="E55" i="8"/>
  <c r="F55" i="8"/>
  <c r="G55" i="8"/>
  <c r="A56" i="8"/>
  <c r="B56" i="8"/>
  <c r="C56" i="8"/>
  <c r="D56" i="8"/>
  <c r="E56" i="8"/>
  <c r="F56" i="8"/>
  <c r="G56" i="8"/>
  <c r="A57" i="8"/>
  <c r="B57" i="8"/>
  <c r="C57" i="8"/>
  <c r="D57" i="8"/>
  <c r="E57" i="8"/>
  <c r="F57" i="8"/>
  <c r="G57" i="8"/>
  <c r="A58" i="8"/>
  <c r="B58" i="8"/>
  <c r="C58" i="8"/>
  <c r="D58" i="8"/>
  <c r="E58" i="8"/>
  <c r="F58" i="8"/>
  <c r="G58" i="8"/>
  <c r="A59" i="8"/>
  <c r="B59" i="8"/>
  <c r="C59" i="8"/>
  <c r="D59" i="8"/>
  <c r="E59" i="8"/>
  <c r="F59" i="8"/>
  <c r="G59" i="8"/>
  <c r="A18" i="8"/>
  <c r="B18" i="8"/>
  <c r="C18" i="8"/>
  <c r="D18" i="8"/>
  <c r="E18" i="8"/>
  <c r="F18" i="8"/>
  <c r="G18" i="8"/>
  <c r="A19" i="8"/>
  <c r="B19" i="8"/>
  <c r="C19" i="8"/>
  <c r="D19" i="8"/>
  <c r="E19" i="8"/>
  <c r="F19" i="8"/>
  <c r="G19" i="8"/>
  <c r="A20" i="8"/>
  <c r="B20" i="8"/>
  <c r="C20" i="8"/>
  <c r="D20" i="8"/>
  <c r="E20" i="8"/>
  <c r="F20" i="8"/>
  <c r="G20" i="8"/>
  <c r="A21" i="8"/>
  <c r="B21" i="8"/>
  <c r="C21" i="8"/>
  <c r="D21" i="8"/>
  <c r="E21" i="8"/>
  <c r="F21" i="8"/>
  <c r="G21" i="8"/>
  <c r="A22" i="8"/>
  <c r="B22" i="8"/>
  <c r="C22" i="8"/>
  <c r="D22" i="8"/>
  <c r="E22" i="8"/>
  <c r="F22" i="8"/>
  <c r="G22" i="8"/>
  <c r="A5" i="8"/>
  <c r="B5" i="8"/>
  <c r="C5" i="8"/>
  <c r="D5" i="8"/>
  <c r="E5" i="8"/>
  <c r="F5" i="8"/>
  <c r="G5" i="8"/>
  <c r="A6" i="8"/>
  <c r="B6" i="8"/>
  <c r="C6" i="8"/>
  <c r="D6" i="8"/>
  <c r="E6" i="8"/>
  <c r="F6" i="8"/>
  <c r="G6" i="8"/>
  <c r="A7" i="8"/>
  <c r="B7" i="8"/>
  <c r="C7" i="8"/>
  <c r="D7" i="8"/>
  <c r="E7" i="8"/>
  <c r="F7" i="8"/>
  <c r="G7" i="8"/>
  <c r="A8" i="8"/>
  <c r="B8" i="8"/>
  <c r="C8" i="8"/>
  <c r="D8" i="8"/>
  <c r="E8" i="8"/>
  <c r="F8" i="8"/>
  <c r="G8" i="8"/>
  <c r="A9" i="8"/>
  <c r="B9" i="8"/>
  <c r="C9" i="8"/>
  <c r="D9" i="8"/>
  <c r="E9" i="8"/>
  <c r="F9" i="8"/>
  <c r="G9" i="8"/>
  <c r="A10" i="8"/>
  <c r="B10" i="8"/>
  <c r="C10" i="8"/>
  <c r="D10" i="8"/>
  <c r="E10" i="8"/>
  <c r="F10" i="8"/>
  <c r="G10" i="8"/>
  <c r="A11" i="8"/>
  <c r="B11" i="8"/>
  <c r="C11" i="8"/>
  <c r="D11" i="8"/>
  <c r="E11" i="8"/>
  <c r="F11" i="8"/>
  <c r="G11" i="8"/>
  <c r="A12" i="8"/>
  <c r="B12" i="8"/>
  <c r="C12" i="8"/>
  <c r="D12" i="8"/>
  <c r="E12" i="8"/>
  <c r="F12" i="8"/>
  <c r="G12" i="8"/>
  <c r="A13" i="8"/>
  <c r="B13" i="8"/>
  <c r="C13" i="8"/>
  <c r="D13" i="8"/>
  <c r="E13" i="8"/>
  <c r="F13" i="8"/>
  <c r="G13" i="8"/>
  <c r="A14" i="8"/>
  <c r="B14" i="8"/>
  <c r="C14" i="8"/>
  <c r="D14" i="8"/>
  <c r="E14" i="8"/>
  <c r="F14" i="8"/>
  <c r="G14" i="8"/>
  <c r="A15" i="8"/>
  <c r="B15" i="8"/>
  <c r="C15" i="8"/>
  <c r="D15" i="8"/>
  <c r="E15" i="8"/>
  <c r="F15" i="8"/>
  <c r="G15" i="8"/>
  <c r="A16" i="8"/>
  <c r="B16" i="8"/>
  <c r="C16" i="8"/>
  <c r="D16" i="8"/>
  <c r="E16" i="8"/>
  <c r="F16" i="8"/>
  <c r="G16" i="8"/>
  <c r="A17" i="8"/>
  <c r="B17" i="8"/>
  <c r="C17" i="8"/>
  <c r="D17" i="8"/>
  <c r="E17" i="8"/>
  <c r="F17" i="8"/>
  <c r="G17" i="8"/>
  <c r="J20" i="8"/>
  <c r="M20" i="8"/>
  <c r="M19" i="8"/>
  <c r="J19" i="8"/>
  <c r="K29" i="9"/>
  <c r="K37" i="9" l="1"/>
  <c r="A9" i="11"/>
  <c r="A10" i="11"/>
  <c r="A11" i="11"/>
  <c r="A12" i="11"/>
  <c r="A13" i="11"/>
  <c r="E33" i="11" l="1"/>
  <c r="J25" i="8" l="1"/>
  <c r="M25" i="8"/>
  <c r="J27" i="8"/>
  <c r="M27" i="8"/>
  <c r="J26" i="8"/>
  <c r="M26" i="8"/>
  <c r="K38" i="9" l="1"/>
  <c r="K34" i="9"/>
  <c r="P8" i="12" l="1"/>
  <c r="K45" i="9" l="1"/>
  <c r="K39" i="9"/>
  <c r="K18" i="9" l="1"/>
  <c r="K19" i="9"/>
  <c r="K20" i="9"/>
  <c r="K21" i="9"/>
  <c r="K22" i="9"/>
  <c r="K23" i="9"/>
  <c r="K24" i="9"/>
  <c r="K25" i="9"/>
  <c r="K26" i="9"/>
  <c r="K27" i="9"/>
  <c r="K28" i="9"/>
  <c r="K31" i="9"/>
  <c r="K32" i="9"/>
  <c r="K33" i="9"/>
  <c r="K40" i="9"/>
  <c r="K41" i="9"/>
  <c r="K42" i="9"/>
  <c r="K43" i="9"/>
  <c r="K44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17" i="9"/>
  <c r="M21" i="8" l="1"/>
  <c r="M22" i="8"/>
  <c r="M28" i="8"/>
  <c r="M29" i="8"/>
  <c r="M31" i="8"/>
  <c r="M32" i="8"/>
  <c r="M33" i="8"/>
  <c r="M35" i="8"/>
  <c r="M37" i="8"/>
  <c r="M30" i="8"/>
  <c r="J42" i="8" l="1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" i="8"/>
  <c r="J7" i="8"/>
  <c r="J8" i="8"/>
  <c r="J9" i="8"/>
  <c r="J10" i="8"/>
  <c r="J11" i="8"/>
  <c r="J12" i="8"/>
  <c r="J13" i="8"/>
  <c r="J14" i="8"/>
  <c r="J15" i="8"/>
  <c r="J16" i="8"/>
  <c r="J18" i="8"/>
  <c r="J21" i="8"/>
  <c r="J22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3" i="8"/>
  <c r="J5" i="8"/>
  <c r="M10" i="8" l="1"/>
  <c r="A4" i="11"/>
  <c r="A5" i="11"/>
  <c r="A6" i="11"/>
  <c r="A7" i="11"/>
  <c r="A8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M38" i="8" l="1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36" i="8"/>
  <c r="M34" i="8"/>
  <c r="M6" i="8"/>
  <c r="M7" i="8"/>
  <c r="M8" i="8"/>
  <c r="M9" i="8"/>
  <c r="M11" i="8"/>
  <c r="M12" i="8"/>
  <c r="M13" i="8"/>
  <c r="M14" i="8"/>
  <c r="M15" i="8"/>
  <c r="M16" i="8"/>
  <c r="M18" i="8"/>
  <c r="C4" i="11" l="1"/>
  <c r="C5" i="11"/>
  <c r="C6" i="11"/>
  <c r="C7" i="11"/>
  <c r="C8" i="11"/>
  <c r="C9" i="11"/>
  <c r="C17" i="11"/>
  <c r="G17" i="11" s="1"/>
  <c r="E17" i="11" s="1"/>
  <c r="C18" i="11"/>
  <c r="C19" i="11"/>
  <c r="C20" i="11"/>
  <c r="C21" i="11"/>
  <c r="C22" i="11"/>
  <c r="C23" i="11"/>
  <c r="C24" i="11"/>
  <c r="C30" i="11"/>
  <c r="B7" i="9" l="1"/>
  <c r="B8" i="9" l="1"/>
  <c r="B9" i="9"/>
  <c r="B6" i="9" l="1"/>
  <c r="E10" i="10" l="1"/>
  <c r="E17" i="10"/>
  <c r="E23" i="10"/>
  <c r="D88" i="16" l="1"/>
  <c r="C90" i="16"/>
  <c r="A2" i="17"/>
  <c r="A42" i="10"/>
  <c r="H73" i="9"/>
  <c r="K73" i="9" s="1"/>
  <c r="D1" i="16" l="1"/>
  <c r="N1" i="12"/>
  <c r="E12" i="17"/>
  <c r="B9" i="17"/>
  <c r="B8" i="17"/>
  <c r="J10" i="17"/>
  <c r="J9" i="17"/>
  <c r="C10" i="10" l="1"/>
  <c r="C30" i="10" s="1"/>
  <c r="P15" i="12" l="1"/>
  <c r="A9" i="9"/>
  <c r="A9" i="17" s="1"/>
  <c r="P9" i="12" l="1"/>
  <c r="P7" i="12"/>
  <c r="P6" i="12"/>
  <c r="I40" i="12"/>
  <c r="G37" i="12" s="1"/>
  <c r="P5" i="12"/>
  <c r="G26" i="12"/>
  <c r="P43" i="12"/>
  <c r="P42" i="12"/>
  <c r="P41" i="12"/>
  <c r="P40" i="12"/>
  <c r="P37" i="12"/>
  <c r="B29" i="10" l="1"/>
  <c r="C29" i="11" s="1"/>
  <c r="B28" i="10"/>
  <c r="C28" i="11" s="1"/>
  <c r="B27" i="10"/>
  <c r="C27" i="11" s="1"/>
  <c r="B26" i="10"/>
  <c r="C26" i="11" s="1"/>
  <c r="B25" i="10"/>
  <c r="C25" i="11" s="1"/>
  <c r="B6" i="17"/>
  <c r="C12" i="11" l="1"/>
  <c r="C14" i="11" l="1"/>
  <c r="C13" i="11"/>
  <c r="C15" i="11"/>
  <c r="C16" i="11"/>
  <c r="C11" i="11"/>
  <c r="P4" i="12"/>
  <c r="D40" i="7" l="1"/>
  <c r="D39" i="7"/>
  <c r="D34" i="7"/>
  <c r="D33" i="7"/>
  <c r="A32" i="7" l="1"/>
  <c r="F65" i="8"/>
  <c r="B65" i="8"/>
  <c r="A43" i="10"/>
  <c r="B68" i="8" l="1"/>
  <c r="D50" i="7"/>
  <c r="D49" i="7"/>
  <c r="A84" i="7"/>
  <c r="B67" i="8"/>
  <c r="A85" i="7"/>
  <c r="A2" i="11"/>
  <c r="A1" i="11"/>
  <c r="F63" i="8"/>
  <c r="B63" i="8"/>
  <c r="A2" i="8"/>
  <c r="A1" i="8"/>
  <c r="D8" i="17"/>
  <c r="D12" i="17"/>
  <c r="A4" i="17"/>
  <c r="A10" i="17"/>
  <c r="H7" i="9"/>
  <c r="I7" i="17" s="1"/>
  <c r="D7" i="9"/>
  <c r="D7" i="17" s="1"/>
  <c r="A11" i="9"/>
  <c r="A12" i="17" s="1"/>
  <c r="A10" i="9"/>
  <c r="A11" i="17" s="1"/>
  <c r="A8" i="9"/>
  <c r="A8" i="17" s="1"/>
  <c r="A7" i="9"/>
  <c r="A7" i="17" s="1"/>
  <c r="A5" i="9"/>
  <c r="A5" i="17" s="1"/>
  <c r="E9" i="9"/>
  <c r="J8" i="17" s="1"/>
  <c r="D9" i="9"/>
  <c r="I8" i="17" s="1"/>
  <c r="A2" i="9"/>
  <c r="I10" i="17" l="1"/>
  <c r="I9" i="17"/>
  <c r="C10" i="17"/>
  <c r="B10" i="17"/>
  <c r="G8" i="11"/>
  <c r="E8" i="11" s="1"/>
  <c r="G7" i="11"/>
  <c r="E7" i="11" s="1"/>
  <c r="G6" i="11"/>
  <c r="E6" i="11" s="1"/>
  <c r="G5" i="11" l="1"/>
  <c r="E5" i="11" s="1"/>
  <c r="G29" i="11" l="1"/>
  <c r="E29" i="11" s="1"/>
  <c r="G28" i="11"/>
  <c r="E28" i="11" s="1"/>
  <c r="G27" i="11"/>
  <c r="E27" i="11" s="1"/>
  <c r="G26" i="11"/>
  <c r="E26" i="11" s="1"/>
  <c r="G25" i="11"/>
  <c r="E25" i="11" s="1"/>
  <c r="G24" i="11"/>
  <c r="E24" i="11" s="1"/>
  <c r="G22" i="11"/>
  <c r="E22" i="11" s="1"/>
  <c r="G21" i="11"/>
  <c r="E21" i="11" s="1"/>
  <c r="G20" i="11"/>
  <c r="E20" i="11" s="1"/>
  <c r="G19" i="11"/>
  <c r="E19" i="11" s="1"/>
  <c r="G18" i="11"/>
  <c r="E18" i="11" s="1"/>
  <c r="G16" i="11"/>
  <c r="E16" i="11" s="1"/>
  <c r="G15" i="11"/>
  <c r="E15" i="11" s="1"/>
  <c r="G14" i="11"/>
  <c r="E14" i="11" s="1"/>
  <c r="G13" i="11"/>
  <c r="E13" i="11" s="1"/>
  <c r="G12" i="11"/>
  <c r="E12" i="11" s="1"/>
  <c r="G11" i="11"/>
  <c r="E11" i="11" s="1"/>
  <c r="G9" i="11"/>
  <c r="E9" i="11" s="1"/>
  <c r="E30" i="10"/>
  <c r="I14" i="9"/>
  <c r="D33" i="11" l="1"/>
  <c r="G33" i="11" s="1"/>
  <c r="D32" i="11"/>
  <c r="E32" i="11" s="1"/>
  <c r="D34" i="11"/>
  <c r="E34" i="11" s="1"/>
  <c r="K2" i="8"/>
  <c r="K13" i="17"/>
  <c r="E2" i="11"/>
  <c r="C2" i="10"/>
  <c r="H3" i="7"/>
  <c r="E35" i="11" l="1"/>
  <c r="G34" i="11"/>
  <c r="G32" i="11"/>
  <c r="G35" i="11"/>
  <c r="C8" i="7" l="1"/>
  <c r="B10" i="9" l="1"/>
  <c r="B11" i="17" s="1"/>
  <c r="I60" i="8" l="1"/>
  <c r="E11" i="9"/>
  <c r="B42" i="10" s="1"/>
  <c r="F67" i="8" s="1"/>
  <c r="B11" i="9"/>
  <c r="E8" i="9"/>
  <c r="E8" i="17" s="1"/>
  <c r="I7" i="9"/>
  <c r="J7" i="17" s="1"/>
  <c r="E7" i="9"/>
  <c r="E7" i="17" s="1"/>
  <c r="A41" i="10"/>
  <c r="K7" i="12"/>
  <c r="I7" i="12"/>
  <c r="K6" i="12"/>
  <c r="I6" i="12"/>
  <c r="J40" i="12" s="1"/>
  <c r="K21" i="12" l="1"/>
  <c r="K22" i="12" s="1"/>
  <c r="A34" i="7"/>
  <c r="D84" i="7"/>
  <c r="J60" i="8"/>
  <c r="M5" i="8"/>
  <c r="B12" i="17"/>
  <c r="B41" i="10"/>
  <c r="I37" i="12"/>
  <c r="I4" i="9" s="1"/>
  <c r="B7" i="17"/>
  <c r="E5" i="9"/>
  <c r="E5" i="17" s="1"/>
  <c r="B5" i="9"/>
  <c r="B5" i="17" s="1"/>
  <c r="L22" i="12" l="1"/>
  <c r="P21" i="12"/>
  <c r="M22" i="12"/>
  <c r="K4" i="17"/>
  <c r="A44" i="10"/>
  <c r="B44" i="10" s="1"/>
  <c r="C7" i="7"/>
  <c r="M60" i="8"/>
  <c r="F66" i="8"/>
  <c r="A33" i="7"/>
  <c r="D83" i="7"/>
  <c r="B66" i="8"/>
  <c r="D48" i="7"/>
  <c r="A83" i="7"/>
  <c r="D10" i="17" l="1"/>
  <c r="G25" i="12"/>
  <c r="C9" i="7"/>
  <c r="E10" i="7" l="1"/>
  <c r="E7" i="7"/>
  <c r="E8" i="7"/>
  <c r="E9" i="7"/>
  <c r="E6" i="7"/>
</calcChain>
</file>

<file path=xl/sharedStrings.xml><?xml version="1.0" encoding="utf-8"?>
<sst xmlns="http://schemas.openxmlformats.org/spreadsheetml/2006/main" count="584" uniqueCount="447">
  <si>
    <t>รอบการประเมิน</t>
  </si>
  <si>
    <t>รวม</t>
  </si>
  <si>
    <t>สมรรถนะ</t>
  </si>
  <si>
    <t>วิธีการพัฒนา</t>
  </si>
  <si>
    <t>ผู้รับการประเมิน</t>
  </si>
  <si>
    <t>หมายเหตุ</t>
  </si>
  <si>
    <t>ดีเด่น</t>
  </si>
  <si>
    <t>ดีมาก</t>
  </si>
  <si>
    <t>ดี</t>
  </si>
  <si>
    <t>ตำแหน่ง</t>
  </si>
  <si>
    <t>ประเภทตำแหน่ง</t>
  </si>
  <si>
    <t>ระดับตำแหน่ง</t>
  </si>
  <si>
    <t>ระดับความสำคัญ
(น้ำหนักเป็น %)</t>
  </si>
  <si>
    <t>เป้าหมาย/
คำอธิบายเพิ่มเติม</t>
  </si>
  <si>
    <t>วันที่ …………………………………………………………..</t>
  </si>
  <si>
    <t>ชื่อผู้รับการประเมิน</t>
  </si>
  <si>
    <t>[</t>
  </si>
  <si>
    <t>]</t>
  </si>
  <si>
    <t>ปฏิบัติการ</t>
  </si>
  <si>
    <t>ชำนาญการ</t>
  </si>
  <si>
    <t>ชำนาญการพิเศษ</t>
  </si>
  <si>
    <t>เชี่ยวชาญ</t>
  </si>
  <si>
    <t>เชี่ยวชาญพิเศษ</t>
  </si>
  <si>
    <t>ปฏิบัติงาน</t>
  </si>
  <si>
    <t>ชำนาญงาน</t>
  </si>
  <si>
    <t>ชำนาญงานพิเศษ</t>
  </si>
  <si>
    <t>วิชาการ</t>
  </si>
  <si>
    <t>ผู้บริหาร</t>
  </si>
  <si>
    <t>ทั่วไป</t>
  </si>
  <si>
    <t>ตำแหน่งผู้บริหาร</t>
  </si>
  <si>
    <t>นักวิชาการคอมพิวเตอร์</t>
  </si>
  <si>
    <t>ข้อมูลผู้รับการประเมิน</t>
  </si>
  <si>
    <t>รอบที่ 1   ตั้งแต่ 1 สิงหาคม</t>
  </si>
  <si>
    <t>รอบที่ 2   ตั้งแต่ 1 กุมภาพันธ์</t>
  </si>
  <si>
    <t>ชื่อ</t>
  </si>
  <si>
    <t>ปีงบประมาณ</t>
  </si>
  <si>
    <t>ตำแหน่งบุคลากร</t>
  </si>
  <si>
    <t>นักวิชาการพัสดุ</t>
  </si>
  <si>
    <t>ผู้บังคับบัญชา / ผู้ประเมิน</t>
  </si>
  <si>
    <t>sheet ที่เกี่ยวข้อง แบ่งออกเป็น 3 ส่วน ดังนี้</t>
  </si>
  <si>
    <t>sheet "แบบประเมินผลสัมฤทธิ์งาน"</t>
  </si>
  <si>
    <t>sheet "แบบประเมินสมรรถนะ"</t>
  </si>
  <si>
    <t>sheet "แบบสรุปการประเมินผล"</t>
  </si>
  <si>
    <t>ข้อมูลเบื้องต้น</t>
  </si>
  <si>
    <t>แบบบันทึกข้อมูลตกลง</t>
  </si>
  <si>
    <t xml:space="preserve"> แบบประเมิน</t>
  </si>
  <si>
    <t xml:space="preserve"> - sheet "ข้อมูลเบื้องต้น"</t>
  </si>
  <si>
    <t xml:space="preserve"> - sheet "แบบบันทึกข้อตกลง(มอบหมายงาน)"</t>
  </si>
  <si>
    <t xml:space="preserve"> - sheet "แบบบันทึกข้อตกลง(สมรรถนะ)"</t>
  </si>
  <si>
    <t xml:space="preserve"> - sheet "แบบประเมินผลสัมฤทธิ์งาน"</t>
  </si>
  <si>
    <t xml:space="preserve"> - sheet "แบบประเมินสมรรถนะ"</t>
  </si>
  <si>
    <t xml:space="preserve"> - sheet "แบบสรุปการประเมินผล"</t>
  </si>
  <si>
    <t>บันทึกข้อมูลตกลงระหว่างผู้รับการประเมินและผู้ประเมิน ในหัวข้อดังนี้</t>
  </si>
  <si>
    <t xml:space="preserve"> - งานในความรับผิดชอบ</t>
  </si>
  <si>
    <t xml:space="preserve"> - ตัวชี้วัดผลงาน</t>
  </si>
  <si>
    <t xml:space="preserve"> - เป้าหมาย/คำอธิบายเพิ่มเติม</t>
  </si>
  <si>
    <t xml:space="preserve"> - เกณฑ์การให้คะแนน</t>
  </si>
  <si>
    <t xml:space="preserve">sheet "แบบบันทึกข้อตกลง(มอบหมายงาน)" </t>
  </si>
  <si>
    <t>บันทึกผลการประเมิน (สำหรับผู้ประเมิน)</t>
  </si>
  <si>
    <t>บันทึกแบบบันทึกข้อตกลง  (สำหรับผู้ประเมินและผู้รับการประเมิน)</t>
  </si>
  <si>
    <t>บันทึกข้อมูลเบื้องต้น (สำหรับผู้รับการประเมิน)</t>
  </si>
  <si>
    <t>เอกสารที่เกี่ยวข้อง</t>
  </si>
  <si>
    <t>ผู้ปฏิบัติงานบริหาร</t>
  </si>
  <si>
    <t>-</t>
  </si>
  <si>
    <t>version 1</t>
  </si>
  <si>
    <t>นักวิเคราะห์นโยบายและแผน</t>
  </si>
  <si>
    <t>นักวิชาการเงินและบัญชี</t>
  </si>
  <si>
    <t>Worksheet ทั้งหมด ไม่สามารถเพิ่มหรือลบบรรทัด (row) ได้</t>
  </si>
  <si>
    <t>รายละเอียดเกี่ยวกับ worksheet</t>
  </si>
  <si>
    <t>&lt;-------------- --------------- คะแนนตามจริงทศนิยม 2 ตำแหน่ง --------------- --------------&gt;</t>
  </si>
  <si>
    <t>หากต้องการกำหนดเกณฑ์การให้คะแนน  เป็น คะแนนตามจริง หรือ คะแนนเฉลี่ย ให้ระบุดังนี้</t>
  </si>
  <si>
    <t xml:space="preserve"> - ใส่ข้อความ '---------------               ไว้ที่  ช่องระดับ 2  และ 4</t>
  </si>
  <si>
    <t xml:space="preserve"> - ใส่ข้อความเกณฑ์การให้คะแนน  ไว้ที่  ช่องระดับ 3</t>
  </si>
  <si>
    <t xml:space="preserve"> - ใส่ข้อความ '--------------&gt;              ไว้ที่  ช่องระดับ 5</t>
  </si>
  <si>
    <t xml:space="preserve"> - ใส่ข้อความ '&lt;--------------              ไว้ที่  ช่องระดับ 1</t>
  </si>
  <si>
    <t>ตัวอย่าง</t>
  </si>
  <si>
    <t>ท่านสามารถกรอกข้อมูลได้เฉพาะข้อมูลที่เปิดสิทธิให้กรอกข้อมูลได้เท่านั้น</t>
  </si>
  <si>
    <t>หากกรณีที่มีบรรทัดเกินความจำเป็น ให้ใช้วิธีการซ่อนบรรทัด (hide row) แทน โดยดำเนินการดังนี้</t>
  </si>
  <si>
    <t xml:space="preserve"> - นำ Cursor ไปวางไว้ในช่อง Cell ที่บรรทัดต้องการ หรือหากต้องการซ่อนหลายบรรทัด ให้ทำเป็นแถบ Cell</t>
  </si>
  <si>
    <t xml:space="preserve"> - เลือกเมนู HOME  -&gt;  format  -&gt;  visibility -&gt; hide/unhide  -&gt;  hide row</t>
  </si>
  <si>
    <t>วิธีการป้องกัน (protect)</t>
  </si>
  <si>
    <t xml:space="preserve"> -  cell ที่กรอกข้อมูล ให้กำหนด font เป็นแบบ unlocked  โดย </t>
  </si>
  <si>
    <t xml:space="preserve"> - การป้องกัน sheet  ให้กำหนดทุก sheet ที่ใช้งาน  โดย</t>
  </si>
  <si>
    <t>เลือกเมนู REVIEW -&gt; protect sheet -&gt; ระบุ password และเลือก select unlocked cells , format rows</t>
  </si>
  <si>
    <t>เลือกเมนู HOME -&gt; font -&gt; tab protection -&gt; ไม่ระบุ Locked</t>
  </si>
  <si>
    <t>สำนักงานผู้อำนวยการ</t>
  </si>
  <si>
    <t>ตำแหน่งทางบริหาร</t>
  </si>
  <si>
    <t>1. S : Social Responsibility  ความรับผิดขอบต่อสังคม</t>
  </si>
  <si>
    <t>2. W : Work Smart การทำงานอย่างชาญฉลาด</t>
  </si>
  <si>
    <t>3. U : Unity ความเป็นหนึ่งเดียวกัน</t>
  </si>
  <si>
    <t>1. ความเป็นผู้นำ (Leadership)</t>
  </si>
  <si>
    <t>2. การมีวิสัยทัศน์ (Visioning)</t>
  </si>
  <si>
    <t>3. การวางกลยุทธ์ของหน่วยงาน/มหาวิทยาลัย (Strategic Orientation)</t>
  </si>
  <si>
    <t>4. ศักยภาพเพื่อนำการเปลี่ยนแปลง (Change Management)</t>
  </si>
  <si>
    <t>ระดับสมรรถนะที่คาดหวัง
ดูได้จากตารางสมรรถนะที่คาดหวังตามตำแหน่ง 
(คู่มือสมรรถนะมหาวิทยาลัยศรีนครินทรวิโรฒ 2560)</t>
  </si>
  <si>
    <t>ลงชื่อ ...........…………………………..………………………</t>
  </si>
  <si>
    <t>หลักฐาน
ประกอบการพิจารณา</t>
  </si>
  <si>
    <t>สมรรถนะทางการบริหาร (Managerial Competency) (โดยสัดส่วนสมรรถนะทางการบริหารต้องมีคะแนนไม่ต่ำกว่าร้อยละ 15 แต่ไม่เกินร้อยละ 20)</t>
  </si>
  <si>
    <t>สมรรถนะประจำสายงาน (Functional Competency) (โดยสัดส่วนสมรรถนะประจำสายงานต้องมีคะแนนไม่ต่ำกว่าร้อยละ 15 แต่ไม่เกินร้อยละ 20)</t>
  </si>
  <si>
    <t>ระดับสมรรถนะ
ที่คาดหวัง (1)
ดูได้จากตารางสมรรถนะที่คาดหวัง
ตามตำแหน่ง</t>
  </si>
  <si>
    <t>สรรถนะ</t>
  </si>
  <si>
    <t>ผลรวมค่าสมรรถนะ</t>
  </si>
  <si>
    <t>คะแนนประเมิน
สมรรถนะ</t>
  </si>
  <si>
    <t>จำนวน
ตัวชี้วัด</t>
  </si>
  <si>
    <t>ตรวจสอบ
ผลการประเมิน</t>
  </si>
  <si>
    <t>ผลการประเมิน (2)
(รายละเอียดผลการประเมินตามคู่มือสมรรถนะ มศว 2560)</t>
  </si>
  <si>
    <t>ตรวจสอบ
ระดับสมรรถนะที่คาดหวัง</t>
  </si>
  <si>
    <t>ตรวจสอบข้อมูล</t>
  </si>
  <si>
    <t>version ล่าสุด</t>
  </si>
  <si>
    <t>ค่าสมรรถนะที่ได้รับ
= [(2)/(1)] x 100
หากผลการประเมินมีค่า
สูงกว่าระดับที่คาดหวัง 
ให้ค่าสมรรถนะ = 100</t>
  </si>
  <si>
    <t>วัน เดือน ปี ที่บรรจุ</t>
  </si>
  <si>
    <t>อายุงาน</t>
  </si>
  <si>
    <t>ปี</t>
  </si>
  <si>
    <t>ระดับการศึกษาตามตำแหน่งที่จ้าง</t>
  </si>
  <si>
    <t>ระดับวุฒิการศึกษา</t>
  </si>
  <si>
    <t>ต่ำกว่าปริญญาตรี</t>
  </si>
  <si>
    <t>ปริญญาตรี</t>
  </si>
  <si>
    <t>ปริญญาโท</t>
  </si>
  <si>
    <t>ปริญญาเอก</t>
  </si>
  <si>
    <t>ระดับการศึกษาสูงสุด</t>
  </si>
  <si>
    <t>จำนวนการลา,ขาดงาน (วัน) , มาสาย(ครั้ง)</t>
  </si>
  <si>
    <t>ประเภท</t>
  </si>
  <si>
    <t>ขาดงาน</t>
  </si>
  <si>
    <t>ลาเข้ารับการตรวจเลือก หรือเข้ารับการเตรียมพล</t>
  </si>
  <si>
    <t>ลาอุปสมบท/ลาไปประกอบพิธีฮัจย์</t>
  </si>
  <si>
    <t>ลาป่วย เนื่องจากต้องรักษาตัวเป็นเวลานาน</t>
  </si>
  <si>
    <t>ลาคลอดบุตร</t>
  </si>
  <si>
    <t>ลาป่วยและลากิจส่วนตัว</t>
  </si>
  <si>
    <t>วัน</t>
  </si>
  <si>
    <r>
      <t>sheet "สถิติการมาปฏิบัติงาน"</t>
    </r>
    <r>
      <rPr>
        <sz val="16"/>
        <rFont val="CordiaUPC"/>
        <family val="2"/>
      </rPr>
      <t xml:space="preserve"> </t>
    </r>
  </si>
  <si>
    <r>
      <t xml:space="preserve"> - น้ำหนัก(ความสำคัญ/ความยากง่ายของงาน) </t>
    </r>
    <r>
      <rPr>
        <sz val="16"/>
        <color rgb="FFFF0000"/>
        <rFont val="CordiaUPC"/>
        <family val="2"/>
      </rPr>
      <t>.. โดยผลรวมของน้ำหนักที่ให้ทั้งหมดรวมเป็น 70 คะแนน</t>
    </r>
  </si>
  <si>
    <t>เมื่อบันทึกข้อมูลในข้อ 4.1 และข้อ 4.2 เรียบร้อยแล้ว  ผู้รับการประเมินและผู้ประเมิน ลงนาม รับรองบันทึกข้อตกลง และเก็บไว้คนละฉบับ</t>
  </si>
  <si>
    <t>ผู้รับการประเมิน นำข้อมูลจำนวนการลา , ขาดงาน / มาสาย  จากระบบ HURIS  นำมากรอกใน sheet ดังล่าว</t>
  </si>
  <si>
    <t>เนื่องจากมหาวิทยาลัยออกนอกระบบ</t>
  </si>
  <si>
    <t xml:space="preserve">ผู้ประเมิน </t>
  </si>
  <si>
    <t>ส่วนที่ 1 ข้อมูลส่วนบุคคล</t>
  </si>
  <si>
    <t>ส่วนที่ 2 การประเมินผลสัมฤทธิ์ของงาน : ให้พนักงานและผู้ประเมินกำหนดข้อตกลงร่วมกัน เกี่ยวกับการมอบหมายงานและการประเมินผล</t>
  </si>
  <si>
    <t>ผลสัมฤทธิ์ของงานพร้อมกับกำหนดดัชนีชี้วัดหรือหลักฐานบ่งชี้ความสำเร็จของงานอย่างเป็นรูปธรรมและเหมาะสมกับลักษณะงาน คิดเป็นร้อยละ 70</t>
  </si>
  <si>
    <t>หมายเหตุ: การกำหนดร้อยละข้อตกลงการปฏิบัติงานไม่จำเป็นต้องกำหนดให้ครบทุกด้าน ขึ้นอยู่กับภาระงานและการให้น้ำหนักความสำคัญของงานแต่ละบุคคล</t>
  </si>
  <si>
    <t>ข้อตกลงการปฏิบัติงาน</t>
  </si>
  <si>
    <t>ตัวชี้วัดความสำเร็จของงาน (เลือกจากปริมาณ, คุณภาพ, เวลา, ความคุ้มค่า หรือ ความพึงพอใจ)</t>
  </si>
  <si>
    <t xml:space="preserve">เกณฑ์การให้คะแนนตัวชี้วัดความสำเร็จของงาน </t>
  </si>
  <si>
    <t>ค่าน้ำหนัก
(ร้อยละ) โดยผลรวม
ทุกตัวชี้วัดเท่ากับ 70</t>
  </si>
  <si>
    <t>ผู้ประเมิน</t>
  </si>
  <si>
    <t>1.1 การประเมิน (ให้สรุปภาพรวมโดยนำข้อมูลมาจากการประเมินทั้ง 2 ส่วน)</t>
  </si>
  <si>
    <t>รายการประเมิน</t>
  </si>
  <si>
    <t>2. ผลการประเมินสมรรถนะ (30 คะแนน)</t>
  </si>
  <si>
    <t>รวม (100 คะแนน)</t>
  </si>
  <si>
    <t>คะแนนที่ได้</t>
  </si>
  <si>
    <t>1.2 จุดเด่นของผู้รับการประเมิน</t>
  </si>
  <si>
    <t>1.3 ข้อควรพัฒนา</t>
  </si>
  <si>
    <t>= 90.00 - 100.00 คะแนน</t>
  </si>
  <si>
    <t>= 80.00 -   89.99 คะแนน</t>
  </si>
  <si>
    <t>= 70.00 -   79.99 คะแนน</t>
  </si>
  <si>
    <t>ส่วนที่ 2 ข้อเสนอแนะ</t>
  </si>
  <si>
    <t>2.1 ความเห็นผู้ประเมิน</t>
  </si>
  <si>
    <t>2.2 ความคิดเห็นของคณะกรรมการกลั่นกรองฯ ประจำส่วนงาน (ถ้ามี)</t>
  </si>
  <si>
    <t>2.3 ความคิดเห็นของคณะกรรมการประจำส่วนงาน (ถ้ามี)</t>
  </si>
  <si>
    <t>[    ] ได้แจ้งผลและผู้รับการประเมินได้ลงนามรับทราบ</t>
  </si>
  <si>
    <t>[    ] ได้แจ้งผลการประเมินเมื่อวันที่ ................................................ แต่ผู้รับการประเมินไม่ลงนามรับทราบ</t>
  </si>
  <si>
    <t>วันที่ ......................................................................</t>
  </si>
  <si>
    <t>โดยมี 1. ................................................................................................... เป็นพยาน</t>
  </si>
  <si>
    <t>2. ................................................................................................... เป็นพยาน</t>
  </si>
  <si>
    <t>โดยร่วมกันกำหนดเป้าหมาย ผลลัพธ์ หรือ มาตรฐานความสำเร็จของงาน รวมทั้งกำหนดเกณฑ์/ตัวชี้วัดของงานและวิธีการพัฒนา</t>
  </si>
  <si>
    <t>ระยะเวลาในการดำเนินการ</t>
  </si>
  <si>
    <t>วันที่ …………………………………………………..</t>
  </si>
  <si>
    <t>ลงชื่อ ………………………………………………….</t>
  </si>
  <si>
    <t>ลงชื่อ ...................................................................... (ผู้ประเมิน)</t>
  </si>
  <si>
    <t>ลงชื่อ ...................................................................... (ผู้รับการประเมิน)</t>
  </si>
  <si>
    <t>ประธานคณะกรรมการกลั่นกรองฯ ประจำส่วนงาน</t>
  </si>
  <si>
    <t xml:space="preserve"> -  ทำการ login เข้าระบบ HURIS ด้วย Buasri ID ของท่าน</t>
  </si>
  <si>
    <t xml:space="preserve"> -  เลือกเมนู ทะเบียนประวัติ -&gt; สอบถามข้อมูล -&gt; สอบถามข้อมูลการมาทำงาน</t>
  </si>
  <si>
    <t xml:space="preserve"> -  ใส่ปีงบประมาณ -&gt; ใส่ชื่อของท่าน -&gt; กดค้นหา (แว่นขยาย) -&gt; ดูได้ที่รายละเอียด -&gt; สาย(ครั้ง)</t>
  </si>
  <si>
    <t>สังกัดส่วนงาน</t>
  </si>
  <si>
    <t>ตารางตำแหน่งบุคลากร</t>
  </si>
  <si>
    <t>ตารางระดับตำแหน่ง</t>
  </si>
  <si>
    <t>ตารางประเภทตำแหน่ง</t>
  </si>
  <si>
    <t>ตารางกลุ่มพนักงานมหาวิทยาลัย</t>
  </si>
  <si>
    <t>ตารางสังกัดส่วนงาน</t>
  </si>
  <si>
    <t>ตารางตำแหน่งบริหาร</t>
  </si>
  <si>
    <t>ตารางระดับวุฒิการศึกษา</t>
  </si>
  <si>
    <t>ตารางผู้บังคับบัญชา / ผู้ประเมิน</t>
  </si>
  <si>
    <t>ตารางตำแหน่งผู้บริหาร</t>
  </si>
  <si>
    <t>เปลี่ยนตำแหน่ง ณ วันประเมิน (ถ้ามี ระบุ)</t>
  </si>
  <si>
    <t>ตำแหน่ง ณ วันบันทึกข้อตกลง</t>
  </si>
  <si>
    <t>เดือน</t>
  </si>
  <si>
    <t>สมรรถนะ
คาดหวัง</t>
  </si>
  <si>
    <t>ระดับสมรรถนะที่คาดหวัง</t>
  </si>
  <si>
    <t>VLOOKUP ตารางผู้บริหาร / ระดับตำแหน่ง  และ (เงื่อนไข กลุ่มพนักงาน (ลูกจ้างประจำ) + ประเภทตำแหน่ง (ทั่วไป) สมรรถนะคาดหวัง = 2)</t>
  </si>
  <si>
    <t>LOOKUP ตารางข้อมูล</t>
  </si>
  <si>
    <t>ถึง</t>
  </si>
  <si>
    <t>กลุ่มสมรรถนะ</t>
  </si>
  <si>
    <t>ครั้งที่</t>
  </si>
  <si>
    <t>วันที่บันทึกข้อตกลง</t>
  </si>
  <si>
    <t>ประวัติการขอเปลี่ยนแปลงบันทึกข้อตกลง</t>
  </si>
  <si>
    <t>ถึง  31 กรกฎาคม</t>
  </si>
  <si>
    <t>ถึง  31 มกราคม</t>
  </si>
  <si>
    <t>เลือก (x)</t>
  </si>
  <si>
    <t>ระบุค่า "x" เลือกครั้งล่าสุด --&gt;</t>
  </si>
  <si>
    <t>(ระบุเครื่องหมาย "x" รอบการประเมิน)</t>
  </si>
  <si>
    <t>เดือนแรก  ตั้งแต่</t>
  </si>
  <si>
    <t>นับอายุงาน ณ วันสิ้นสุดรอบประเมิน</t>
  </si>
  <si>
    <t>เปลี่ยนสังกัด-ฝ่ายใหม่ ณ วันประเมิน (ถ้ามี ระบุ)</t>
  </si>
  <si>
    <t>เปลี่ยนสังกัด-ส่วนงานใหม่ ณ วันประเมิน (ถ้ามี ระบุ)</t>
  </si>
  <si>
    <t>ขื่อผู้ประเมิน</t>
  </si>
  <si>
    <t>*</t>
  </si>
  <si>
    <t>&lt;-- กรุณาระบุ * หน้า version ล่าสุด ตรงแถบสีดำ</t>
  </si>
  <si>
    <t>บันทึกข้อตกลงฯ ครั้งที่</t>
  </si>
  <si>
    <t xml:space="preserve"> OJT = การปฏิบัติในงาน (On the job training)</t>
  </si>
  <si>
    <t>OTH = อื่นๆ (Other) ……ระบุ.........</t>
  </si>
  <si>
    <t xml:space="preserve">                         P = มอบหมายงาน (Project Assignment)</t>
  </si>
  <si>
    <t xml:space="preserve">                         S = ศึกษาด้วยตนเอง (Self Assignment)</t>
  </si>
  <si>
    <t xml:space="preserve">                         F = ศึกษาดูงาน (Field Trip)</t>
  </si>
  <si>
    <t>C = การสอนงาน (Coaching)</t>
  </si>
  <si>
    <t>E = พบผู้เชี่ยวชาญ (Expert Briefing)</t>
  </si>
  <si>
    <t>J  = แลกเปลี่ยนงาน (Job  Swap)</t>
  </si>
  <si>
    <t>M = พี่เลี้ยง (Mentoring)</t>
  </si>
  <si>
    <r>
      <t xml:space="preserve"> sheet "แบบบันทึกข้อตกลง(สมรรถนะ)"</t>
    </r>
    <r>
      <rPr>
        <sz val="16"/>
        <color rgb="FFFF0000"/>
        <rFont val="CordiaUPC"/>
        <family val="2"/>
      </rPr>
      <t xml:space="preserve">  (งานบุคคล ดำเนินการ ตามมติคณะกรรมการกลั่นกรองฯ และคณะกรรมการประจำส่วนงาน)</t>
    </r>
  </si>
  <si>
    <t>หมายเหตุ : สามารถดูข้อมูลจำนวนการลา,ขาดงาน (วัน) , มาสาย(ครั้ง) ได้ที่ ระบบ HURIS : HUman Resource Information System ตามขั้นตอน ดังนี้</t>
  </si>
  <si>
    <t xml:space="preserve">- บันทึกผลประเมิน ในหัวข้อ  "ค่าคะแนนที่ได้ (ก)"  </t>
  </si>
  <si>
    <t xml:space="preserve">- บันทึกชื่อหลักฐานการประเมิน ในหัวข้อ "หลักฐานประกอบการพิจารณา"  พร้อมส่งหลักฐานการประเมินในรูปแฟ้มข้อมูล แบบ PDF </t>
  </si>
  <si>
    <t>ค่าน้ำหนัก (1)
(ร้อยละ) 
โดยผลรวม
ทุกตัวชี้วัดเท่ากับ 70</t>
  </si>
  <si>
    <t>ผลประเมิน
 (2)</t>
  </si>
  <si>
    <t>คะแนนผลการประเมิน  
= (ค่าน้ำหนัก x ผลการประเมิน)/5 = (1) x (2)/5</t>
  </si>
  <si>
    <t>ผลการประเมินการปฏิบัติงาน = ผลรวมคะแนนผลการประเมิน</t>
  </si>
  <si>
    <t>YY = ลำดับ ตามตัวชี้วัดความสำเร็จของงาน</t>
  </si>
  <si>
    <t>NN = ลำดับ ของเอกสารหลักฐานประกอบ</t>
  </si>
  <si>
    <t>MM = ชื่อของเอกสารหลักฐานประกอบ</t>
  </si>
  <si>
    <t xml:space="preserve">  เช่น</t>
  </si>
  <si>
    <r>
      <rPr>
        <u/>
        <sz val="16"/>
        <rFont val="CordiaUPC"/>
        <family val="2"/>
      </rPr>
      <t>หัวข้อ ข้อตกลงการปฏิบัติงาน</t>
    </r>
    <r>
      <rPr>
        <sz val="16"/>
        <rFont val="CordiaUPC"/>
        <family val="2"/>
      </rPr>
      <t xml:space="preserve">
     1. จัดทำใบเบิกฎีกา งบประมาณเงินแผ่นดินและงบประมาณเงินรายได้  </t>
    </r>
  </si>
  <si>
    <r>
      <rPr>
        <u/>
        <sz val="16"/>
        <rFont val="CordiaUPC"/>
        <family val="2"/>
      </rPr>
      <t>หัวข้อ ตัวชี้วัดความสำเร็จของงาน</t>
    </r>
    <r>
      <rPr>
        <sz val="16"/>
        <rFont val="CordiaUPC"/>
        <family val="2"/>
      </rPr>
      <t xml:space="preserve">
      1. ค่าเฉลี่ยระดับความถูกต้อง/ทันเวลา ในการจัดทำเอกสารใบเบิกงบประมาณ (ภายใน 7 วันทำการ)</t>
    </r>
  </si>
  <si>
    <r>
      <rPr>
        <u/>
        <sz val="16"/>
        <rFont val="CordiaUPC"/>
        <family val="2"/>
      </rPr>
      <t>หัวข้อ เอกสารหลักฐานประกอบ</t>
    </r>
    <r>
      <rPr>
        <sz val="16"/>
        <rFont val="CordiaUPC"/>
        <family val="2"/>
      </rPr>
      <t xml:space="preserve">
      1. รายงานการเบิกงบประมาณเงินแผ่นดินและงบประมาณเงินรายได้  ประจำเดือน</t>
    </r>
  </si>
  <si>
    <r>
      <rPr>
        <u/>
        <sz val="16"/>
        <color rgb="FFFF0000"/>
        <rFont val="CordiaUPC"/>
        <family val="2"/>
      </rPr>
      <t>การตั้งชื่อแฟ้มข้อมูลหลักฐาน</t>
    </r>
    <r>
      <rPr>
        <sz val="16"/>
        <color rgb="FFFF0000"/>
        <rFont val="CordiaUPC"/>
        <family val="2"/>
      </rPr>
      <t xml:space="preserve">
      1-1-1-รายงานการเบิกงบประมาณเงินแผ่นดินและงบประมาณเงินรายได้  ประจำเดือน.PDF</t>
    </r>
  </si>
  <si>
    <t>เลขอัตรา</t>
  </si>
  <si>
    <t>หัวหน้าฝ่าย รวบรวมผลการประเมินและหลักฐานการประกอบการพิจารณา ส่งให้งานบุคคล  ตามโครงสร้างดังนี้</t>
  </si>
  <si>
    <t xml:space="preserve">  การกำหนดรูปแบบการตั้งชื่อแฟ้มข้อมูลหลักฐานประกอบ (PDF)  เป็น  XX-YY-NN-MM.PDF</t>
  </si>
  <si>
    <t>การกำหนดโครงสร้าง Folder / File รายบุคคล ที่ส่งให้งานบุคคล</t>
  </si>
  <si>
    <t>Folder จัดเก็บเอกสารหลักฐานประกอบ</t>
  </si>
  <si>
    <t xml:space="preserve"> กำหนดชื่อ Folder เป็น evidence</t>
  </si>
  <si>
    <t>Folder : evidence</t>
  </si>
  <si>
    <t>file : 1-1-1-รายงานการเบิกงบประมาณเงินแผ่นดินและงบประมาณเงินรายได้  ประจำเดือน.pdf</t>
  </si>
  <si>
    <t>แฟ้มข้อมูลบันทึกข้อตกลงและผลประเมิน  (excel และ pdf)</t>
  </si>
  <si>
    <t>ประวัติการปรับปรุงแบบฟอร์มประเมินการปฏิบัติงาน</t>
  </si>
  <si>
    <t>ตรวจสอบความถูกต้องของผลการประเมินฯ และลงนามของผู้รับการประเมินและผู้ประเมิน (ทุกระดับชั้น ถ้ามี)</t>
  </si>
  <si>
    <t>สำนักหอสมุดกลาง</t>
  </si>
  <si>
    <t>ฝ่ายบริหารจัดการทรัพยากรสารสนเทศ</t>
  </si>
  <si>
    <t>ฝ่ายบริการทรัพยากรสารสนเทศ</t>
  </si>
  <si>
    <t>ฝ่ายเทคโนโลยีห้องสมุด</t>
  </si>
  <si>
    <t>ห้องสมุดองครักษ์</t>
  </si>
  <si>
    <t>ผู้อำนวยการสำนักหอสมุดกลาง</t>
  </si>
  <si>
    <t>รักษาการแทนหัวหน้าห้องสมุดองครักษ์</t>
  </si>
  <si>
    <t>รักษาการแทนหัวหน้าฝ่ายบริการทรัพยากรสารสนเทศ</t>
  </si>
  <si>
    <t>รักษาการแทนหัวหน้าฝ่ายเทคโนโลยีห้องสมุด</t>
  </si>
  <si>
    <t>ผู้อำนวยการสำนักงานผู้อำนวยการสำนักหอสมุดกลาง</t>
  </si>
  <si>
    <t>ประธานคณะกรรมการประจำส่วนงาน</t>
  </si>
  <si>
    <t>หัวหน้าฝ่ายบริหารจัดการทรัพยากรสารสนเทศ</t>
  </si>
  <si>
    <t>หัวหน้าฝ่ายบริการทรัพยากรสารสนเทศ</t>
  </si>
  <si>
    <t>หัวหน้าฝ่ายเทคโนโลยีห้องสมุด</t>
  </si>
  <si>
    <t>หัวหน้าห้องสมุดองครักษ์</t>
  </si>
  <si>
    <t>รักษาการแทนหัวหน้าฝ่ายบริหารจัดการทรัพยากรสารสนเทศ</t>
  </si>
  <si>
    <t>นักวิชาการโสตทัศนศึกษา</t>
  </si>
  <si>
    <t>ข้อมูลเบื้องต้นของบุคลากรสำนักหอสมุดกลาง</t>
  </si>
  <si>
    <r>
      <t xml:space="preserve">ผู้รับการประเมินบันทึกข้อมูลส่วนตัวและข้อมูลการประเมินเบื้องต้น </t>
    </r>
    <r>
      <rPr>
        <sz val="16"/>
        <color rgb="FFFF0000"/>
        <rFont val="CordiaUPC"/>
        <family val="2"/>
      </rPr>
      <t xml:space="preserve">ตามข้อมูลเอกสาร "ข้อมูลเบื้องต้นของบุคลากรสำนักหอสมุดกลาง" </t>
    </r>
  </si>
  <si>
    <t>พนักงานพิมพ์</t>
  </si>
  <si>
    <t>พนักงานเข้าเล่ม</t>
  </si>
  <si>
    <t>รักษาการแทนผู้อำนวยการสำนักงานผู้อำนวยการสำนักหอสมุดกลาง</t>
  </si>
  <si>
    <t>รองผู้อำนวยการฝ่ายเทคโนโลยีสารสนเทศ</t>
  </si>
  <si>
    <t>นางมาลินี    ภูหมั่นเพียร</t>
  </si>
  <si>
    <t>นายทรงยศ   ขันบุตรศรี</t>
  </si>
  <si>
    <t>ฝ่าย</t>
  </si>
  <si>
    <t xml:space="preserve">สังกัด </t>
  </si>
  <si>
    <t>วิชาชีพเฉพาะหรือเชี่ยวชาญเฉพาะ</t>
  </si>
  <si>
    <r>
      <rPr>
        <b/>
        <u/>
        <sz val="16"/>
        <rFont val="CordiaUPC"/>
        <family val="2"/>
      </rPr>
      <t xml:space="preserve"> Folder จัดเก็บข้อมูลรายบุคคล</t>
    </r>
    <r>
      <rPr>
        <sz val="16"/>
        <rFont val="CordiaUPC"/>
        <family val="2"/>
      </rPr>
      <t xml:space="preserve">   </t>
    </r>
    <r>
      <rPr>
        <sz val="16"/>
        <color theme="1"/>
        <rFont val="CordiaUPC"/>
        <family val="2"/>
      </rPr>
      <t>กำหนดรูปแบบ :  ปี/รอบการประเมิน/ ชื่อภาษาไทย/  ( ชื่อ folder : แสงจันทร์256101)</t>
    </r>
  </si>
  <si>
    <t xml:space="preserve"> กำหนดรูปแบบ :  รอบการประเมิน - ชื่อภาษาไทย/ ( ชื่อ file : 01-แสงจันทร์.xls และ 01-แสงจันทร์.pdf)</t>
  </si>
  <si>
    <t>file : 01-แสงจันทร์.xls</t>
  </si>
  <si>
    <t>file : 01-แสงจันทร์.pdf</t>
  </si>
  <si>
    <t xml:space="preserve">เช่น   folder / File  การประเมินรอบ 1/2561 ของคุณแสงจันทร์ </t>
  </si>
  <si>
    <t>Folder : 256101แสงจันทร์</t>
  </si>
  <si>
    <t>ครั้ง</t>
  </si>
  <si>
    <t>อาจารย์</t>
  </si>
  <si>
    <t xml:space="preserve">  </t>
  </si>
  <si>
    <t>ผู้ช่วยศาสตราจารย์</t>
  </si>
  <si>
    <t>รองศาสตราจารย์</t>
  </si>
  <si>
    <t>ศาสตราจารย์</t>
  </si>
  <si>
    <t>X</t>
  </si>
  <si>
    <t>ปฏิบัติการ (พนักงานใหม่)</t>
  </si>
  <si>
    <t>ปฏิบัติงาน (พนักงานใหม่)</t>
  </si>
  <si>
    <t>รองผู้อำนวยการฝ่ายบริหาร</t>
  </si>
  <si>
    <t xml:space="preserve">มาสาย </t>
  </si>
  <si>
    <t>นัดจัดการงานทั่วไป</t>
  </si>
  <si>
    <t>นักทรัพยากรบุคคล</t>
  </si>
  <si>
    <t>ผู้ปฏิบัติงานทั่วไป</t>
  </si>
  <si>
    <t>ผู้ปฏิบัติงานช่าง</t>
  </si>
  <si>
    <t>พนักงานบริการ</t>
  </si>
  <si>
    <t>บรรณารักษ์</t>
  </si>
  <si>
    <t>รักษาการแทนผู้อำนวยการสำนักหอสมุดกลาง</t>
  </si>
  <si>
    <t>รักษาการแทนรองผู้อำนวยการฝ่ายบริหาร</t>
  </si>
  <si>
    <t>รักษาการแทนรองผู้อำนวยการฝ่ายเทคโนโลยีสารสนเทศ</t>
  </si>
  <si>
    <t>ข้อมูลเบื้องต้นการบันทึกข้อตกลงและการประเมินการปฏิบัติราชการของข้าราชการ</t>
  </si>
  <si>
    <t>วิธีการกรอกข้อมูลการบันทึกข้อตกลงและการประเมินการปฏิบัติราชการของข้าราชการ</t>
  </si>
  <si>
    <t>กลุ่มข้าราชการ</t>
  </si>
  <si>
    <t>ข้าราชการสายบริหาร</t>
  </si>
  <si>
    <t>ข้าราชการสายวิชาการ</t>
  </si>
  <si>
    <t>ข้าราชการผู้บริหารปฏิบัติการ</t>
  </si>
  <si>
    <t>ข้าราชการสายปฏิบัติการ</t>
  </si>
  <si>
    <t>แบบบันทึกข้อตกลงการประเมินผลสัมฤทธิ์ของงานและสมรรถนะในการปฏิบัติราชการสำหรับข้าราชการพลเรือนในสถาบันอุดมศึกษา  สังกัดมหาวิทยาลัยศรีนครินทรวิโรฒ</t>
  </si>
  <si>
    <t xml:space="preserve">ส่วนที่ 3 การประเมินสมรรถนะในการปฏิบัติราชการ (Competency) </t>
  </si>
  <si>
    <t>ให้ผู้ประเมินพิจารณากำหนดระดับสมรรถนะที่คาดหวังทั้งสมรรถนะหลักมหาวิทยาลัยและสมรรถนะประจำสายงาน (คิดเป็นร้อยละ 30)</t>
  </si>
  <si>
    <t>ส่วนที่ 4 ลงชื่อรับทราบข้อตกลงการปฏิบัติราชการ</t>
  </si>
  <si>
    <t>แบบประเมินผลการปฏิบัติราชการสำหรับข้าราชการพลเรือนในสถาบันอุดมศึกษา  สังกัดมหาวิทยาลัยศรีนครินทรวิโรฒ</t>
  </si>
  <si>
    <t>การมาปฏิบัติราชการ</t>
  </si>
  <si>
    <t>แบบสรุปผลการประเมินผลการปฏิบัติราชการและแผนการพัฒนาข้าราชการ</t>
  </si>
  <si>
    <t>ส่วนที่ 3 การแจ้งผลประเมินการปฏิบัติราชการ</t>
  </si>
  <si>
    <t>[    ] ได้รับทราบผลการประเมินและแผนการพัฒนาการปฏิบัติราชการ</t>
  </si>
  <si>
    <t>[    ] ผู้ประเมินแจ้งผลการประเมินการปฏิบัติราชการ</t>
  </si>
  <si>
    <t>ส่วนที่ 4 แผนการพัฒนาข้าราชการ ให้ผู้ประเมินกับผู้รับการประเมินจัดทำแผนการพัฒนาและปรับปรุงการปฏิบัติราชการ</t>
  </si>
  <si>
    <t>แผนการพัฒนา หรือพัฒนาปรับปรุงการปฏิบัติราชการ</t>
  </si>
  <si>
    <t>เป้าหมาย ผลลัพธ์ หรือมาตรฐานความสำเร็จของงาน</t>
  </si>
  <si>
    <t xml:space="preserve"> W = ติดตามผู้มีประสบการณ์ (Work Shadoring)</t>
  </si>
  <si>
    <t xml:space="preserve"> T = ฝึกอบรมประชุมปฏิบัติการ (Training)</t>
  </si>
  <si>
    <t>ส่วนที่ 1 สรุปผลการประเมินผลการปฏิบัติราชการ</t>
  </si>
  <si>
    <t>1. ผลการประเมินผลการปฏิบัติราชการ (70 คะแนน)</t>
  </si>
  <si>
    <t>ต้องปรับปรุง</t>
  </si>
  <si>
    <t>พอใช้</t>
  </si>
  <si>
    <t xml:space="preserve">= 60.00 -   69.99 คะแนน </t>
  </si>
  <si>
    <t>= ต่ำกว่า 60.00 คะแนน (ไม่ได้รับการเลื่อนเงินเดือน)</t>
  </si>
  <si>
    <t>วิธีการพัฒนา :    A = เรียนรู้จากการปฏิบัติ (Action learning)</t>
  </si>
  <si>
    <t>สถานภาพข้าราชการ</t>
  </si>
  <si>
    <r>
      <t xml:space="preserve"> - sheet "สถิติการมาปฏิบัติราชการ" </t>
    </r>
    <r>
      <rPr>
        <sz val="16"/>
        <color rgb="FFFF0000"/>
        <rFont val="CordiaUPC"/>
        <family val="2"/>
      </rPr>
      <t xml:space="preserve"> (เป็น sheet เพิ่มเติม ในปีงบประมาณ 2561)</t>
    </r>
  </si>
  <si>
    <t xml:space="preserve">ประกาศมหาวิทยาลัย เรื่อง หลักเกณฑ์และวิธีการประเมินผลการปฏิบัติราชการของข้าราชการพลเรือนในสถาบันอุดมศึกษา </t>
  </si>
  <si>
    <t xml:space="preserve"> สังกัดมหาวิทยาลัยศรีนครินทรวิโรฒ  ประกาศ ณ วันที่  19 เมษายน 2562</t>
  </si>
  <si>
    <t>XX = ลำดับ ตามข้อตกลงการปฏิบัติราชการ</t>
  </si>
  <si>
    <t>บันทึกข้อมูล ในหัวข้อ "ความเห็นในการปฏิบัติราชการของผู้รับการประเมินในรอบ 6 เดือน ที่ผ่านมา"  และหัวข้อ "แผนพัฒนาการปฏิบัติราชการรายบุคคล"   เพื่อให้ผู้รับการประเมินนำไปพัฒนางานต่อไป</t>
  </si>
  <si>
    <t>เริ่มใช้งานรอบประเมิน 1/2563</t>
  </si>
  <si>
    <t xml:space="preserve">ตามประกาศมหาวิทยาลัย เรื่อง หลักเกณฑ์และวิธีการประเมินผลการปฏิบัติราชการของข้าราชการพลเรือนในสถาบันอุดมศึกษา </t>
  </si>
  <si>
    <t>รอบปฏิบัติราชการข้าราชการใหม่</t>
  </si>
  <si>
    <t>นางสาวอัญชลี   ตุ้มทอง</t>
  </si>
  <si>
    <t>1. ภาระงานหลัก (Core duty)</t>
  </si>
  <si>
    <t xml:space="preserve">   1.1  ภาระงานตามหน้าที่หรือตามตำแหน่ง</t>
  </si>
  <si>
    <t>2. ภาระงานส่วนกลางของส่วนงาน (Shared duty)</t>
  </si>
  <si>
    <t>3. ภาระงานตามยุทธศาสตร์หรือวิสัยทัศน์ (Strategic/Visionary duty)</t>
  </si>
  <si>
    <t xml:space="preserve">สรุปผลการประเมินผลการปฏิบัติราชการประจำปี </t>
  </si>
  <si>
    <t xml:space="preserve">   ทำเครื่องหมาย X ในช่องที่ตรงกับช่วงคะแนนที่ได้รับ</t>
  </si>
  <si>
    <t>[   ] ผลการประเมินการปฏิบัติราชการรอบประเมินที่ 1     [   ] ผลการประเมินการปฏิบัติราชการรอบประเมินที่ 2</t>
  </si>
  <si>
    <t>5. การสอนงานและมอบหมายงาน (Coachng and Empowermenrt Others)</t>
  </si>
  <si>
    <t xml:space="preserve">สมรรถนะหลักมหาวิทยาลัย (Core Competency) </t>
  </si>
  <si>
    <t>สมรรถนะหลักมหาวิทยาลัย (Core Competency)</t>
  </si>
  <si>
    <t>คู่มือการประเมินสมรรถนะในการปฏิบัติงาน (Competency) มหาวิทยาลัยศรีนครินทรวิโรฒ 2565</t>
  </si>
  <si>
    <r>
      <t xml:space="preserve">ระบุระดับสมรรถนะที่คาดหวัง ..ดูได้จากตารางสมรรถนะที่คาดหวังตามตำแหน่ง  
</t>
    </r>
    <r>
      <rPr>
        <sz val="16"/>
        <color rgb="FFFF0000"/>
        <rFont val="CordiaUPC"/>
        <family val="2"/>
      </rPr>
      <t>(คู่มือการประเมินสมรรถนะในการปฏิบัติงาน (Competency)มหาวิทยาลัยศรีนครินทรวิโรฒ ปี 2565)</t>
    </r>
  </si>
  <si>
    <r>
      <t xml:space="preserve">บันทึกผลการประเมินระดับสมรรถนะที่แสดงออก ในหัวข้อ "ผลการประเมิน"
</t>
    </r>
    <r>
      <rPr>
        <sz val="16"/>
        <color rgb="FFFF0000"/>
        <rFont val="CordiaUPC"/>
        <family val="2"/>
      </rPr>
      <t>(รายละเอียดผลการประเมินตามคู่มือการประเมินสมรรถนะในการปฏิบัติงาน (Competency)มหาวิทยาลัยศรีนครินทรวิโรฒ ปี 2565)</t>
    </r>
  </si>
  <si>
    <t>กรุณาเลือก ระดับสมรรถนะ</t>
  </si>
  <si>
    <t>ระดับสมรรถนะ</t>
  </si>
  <si>
    <t>เหนือกว่าความคาดหวัง</t>
  </si>
  <si>
    <t>เป็นไปตามความคาดหวัง</t>
  </si>
  <si>
    <t>ต่ำกว่าระดับความคาดหวัง</t>
  </si>
  <si>
    <t>ดูจากคู่มือประเมินสมรรถนะฯ มศว ปี 2565 (หน้า 4-6)</t>
  </si>
  <si>
    <t>ผู้อำนวยการสำนักงานผู้อำนวยการ</t>
  </si>
  <si>
    <t>นางสาวพัชจรี   รุ่งเรือง</t>
  </si>
  <si>
    <t>นางสาวธนภร   พึ่งพาพงศ์</t>
  </si>
  <si>
    <t>ผู้ช่วยศาสตราจารย์ ดร.ระวิวรรณ   วรรณวิไชย</t>
  </si>
  <si>
    <t>ผู้ช่วยศาสตราจารย์  นายแพทย์วรพล  อร่ามรัศมีกุล</t>
  </si>
  <si>
    <t>อาจารย์ ดร.ชิษณุพงศ์   อินทรเกษม</t>
  </si>
  <si>
    <t>อาจารย์สุทธิพันธ์   อักษรเนียม</t>
  </si>
  <si>
    <t>นางสาวมาลี   สอนดา</t>
  </si>
  <si>
    <t>กำหนด KPI  สังกัดสำนักหอสมุดกลาง</t>
  </si>
  <si>
    <t xml:space="preserve">ตัวชี้วัดความสำเร็จของงาน </t>
  </si>
  <si>
    <t>ค่าน้ำหนัก</t>
  </si>
  <si>
    <t>คำอธิบายเพิ่มเติม</t>
  </si>
  <si>
    <t xml:space="preserve">   2.1  การมีส่วนร่วมเป็นผู้รับผิดชอบโครงการ/กิจกรรม  ของส่วนงาน</t>
  </si>
  <si>
    <t>การมีส่วนร่วมในฐานะเป็นผู้รับผิดชอบโครงการ/กิจกรรม ของส่วนงาน  ประกอบด้วย
 - ประธานโครงการ/หัวหน้าโครงการ
 - กรรมการ
 - เลขานุการ/ผู้ช่วยเลขานุการ</t>
  </si>
  <si>
    <t>มีรายชื่อ</t>
  </si>
  <si>
    <t>มีรายชื่อ
และมีส่วนร่วม ≥25%</t>
  </si>
  <si>
    <t>มีรายชื่อ
และมีส่วนร่วม ≥50%</t>
  </si>
  <si>
    <t>มีรายชื่อ
และมีส่วนร่วม ≥75%</t>
  </si>
  <si>
    <t>มีรายชื่อ
ในฐานะประธานโครงการ/หัวหน้าโครงการ/เลขานุการ</t>
  </si>
  <si>
    <t xml:space="preserve">ผู้รับการประเมินจัดทำรายงานผล
การดำเนินงานในแฟ้มสะสมงาน
</t>
  </si>
  <si>
    <t xml:space="preserve">    2.2 การเข้าร่วมในโครงการ/กิจกรรม  
ของส่วนงานหรือมหาวิทยาลัย </t>
  </si>
  <si>
    <t>จำนวนการเข้าร่วมในโครงการ/กิจกรรม  
ของส่วนงานหรือมหาวิทยาลัย (ทุกประเภท)</t>
  </si>
  <si>
    <t>≤6  ครั้ง</t>
  </si>
  <si>
    <t>7  ครั้ง</t>
  </si>
  <si>
    <t>8  ครั้ง</t>
  </si>
  <si>
    <t>9  ครั้ง</t>
  </si>
  <si>
    <t>≥10  ครั้ง</t>
  </si>
  <si>
    <t>ผู้รับการประเมินจัดทำรายงานผล
การดำเนินงานในแฟ้มสะสมงาน
(หลักฐานใช้รูปภาพหรือลายเซ็นเข้าร่วม)</t>
  </si>
  <si>
    <t xml:space="preserve">   2.3  การมาทำงานสาย</t>
  </si>
  <si>
    <t>จำนวนวันมาทำงานสายตามเกณฑ์ที่กำหนด</t>
  </si>
  <si>
    <r>
      <rPr>
        <sz val="15"/>
        <rFont val="CordiaUPC"/>
        <family val="2"/>
      </rPr>
      <t>12</t>
    </r>
    <r>
      <rPr>
        <sz val="14"/>
        <rFont val="CordiaUPC"/>
        <family val="2"/>
      </rPr>
      <t xml:space="preserve">  ครั้ง</t>
    </r>
  </si>
  <si>
    <r>
      <rPr>
        <sz val="15"/>
        <rFont val="CordiaUPC"/>
        <family val="2"/>
      </rPr>
      <t>10 - 11</t>
    </r>
    <r>
      <rPr>
        <sz val="14"/>
        <rFont val="CordiaUPC"/>
        <family val="2"/>
      </rPr>
      <t xml:space="preserve">  ครั้ง</t>
    </r>
  </si>
  <si>
    <r>
      <rPr>
        <sz val="15"/>
        <rFont val="CordiaUPC"/>
        <family val="2"/>
      </rPr>
      <t>8 - 9</t>
    </r>
    <r>
      <rPr>
        <sz val="14"/>
        <rFont val="CordiaUPC"/>
        <family val="2"/>
      </rPr>
      <t xml:space="preserve">  ครั้ง</t>
    </r>
  </si>
  <si>
    <r>
      <rPr>
        <sz val="15"/>
        <rFont val="CordiaUPC"/>
        <family val="2"/>
      </rPr>
      <t>6 - 7</t>
    </r>
    <r>
      <rPr>
        <sz val="14"/>
        <rFont val="CordiaUPC"/>
        <family val="2"/>
      </rPr>
      <t xml:space="preserve">  ครั้ง</t>
    </r>
  </si>
  <si>
    <t>≤5  ครั้ง</t>
  </si>
  <si>
    <t>หลักฐานสถิติจากงานบุคคล</t>
  </si>
  <si>
    <t xml:space="preserve">  3.1 การพัฒนาตามแผนพัฒนารายบุคคล</t>
  </si>
  <si>
    <t>มีการพัฒนาตนเองตามแผนพัฒนารายบุคคล ตามที่กำหนดอย่างน้อย 2 เรื่อง  ประกอบด้วย
 - ด้านเทคโนโลยีสารสนเทศ 1 เรื่อง
 - ด้านวิชาชีพ 1 เรื่อง</t>
  </si>
  <si>
    <t xml:space="preserve"> -</t>
  </si>
  <si>
    <t>มีการพัฒนาตนเอง 
1 เรื่อง</t>
  </si>
  <si>
    <t>มีการพัฒนาตนเอง 
2 เรื่อง</t>
  </si>
  <si>
    <t>บังคับเลือก</t>
  </si>
  <si>
    <t xml:space="preserve">   3.2 กิจกรรม 5 ส</t>
  </si>
  <si>
    <t>ความสำเร็จในการทำกิจกรรม 5 ส</t>
  </si>
  <si>
    <t>คะแนนจากการตรวจประเมิน 5ส 
(คะแนนทศนิยม 2 ตำแหน่ง)</t>
  </si>
  <si>
    <t xml:space="preserve">   3.3 ปรับปรุงกระบวนงานและพัฒนาเป็นแนวปฏิบัติที่ดี  ด้วยการวิเคราะห์ความเสี่ยง, การจัดการความรู้, ISO  และนวัตกรรมใหม่ๆ  รายงานในรูปแบบ One Page Report</t>
  </si>
  <si>
    <t>ความสำเร็จในการปรับปรุงกระบวนงานและพัฒนาเป็นแนวปฏิบัติที่ดี  รายงานในรูปแบบ  One Page Report  
(โดยเรื่องต้องมีความสอดคล้องกับ SWU Library)</t>
  </si>
  <si>
    <t>คะแนนการประเมินจากหัวหน้าฝ่ายหรือผู้ได้รับมอบหมาย
โดยพิจารณาจากรายงานผลการดำเนินงาน 
 (คะแนนทศนิยม 2 ตำแหน่ง)</t>
  </si>
  <si>
    <t>ให้เลือก</t>
  </si>
  <si>
    <t xml:space="preserve">   3.4 การทำวิจัย R2R/วิจัยสถาบัน 
</t>
  </si>
  <si>
    <t>มีผลงานวิจัย  อย่างน้อย 1 เรื่อง</t>
  </si>
  <si>
    <t>ยื่นหัวข้อเรื่องผ่านหัวหน้าฝ่ายพิจารณา
ในเบื้องต้น</t>
  </si>
  <si>
    <t>เรื่องผ่านคณะกรรมการของส่วนงาน</t>
  </si>
  <si>
    <t>ทำสัญญารับทุนอุดหนุนวิจัย</t>
  </si>
  <si>
    <t>ส่งรายงานวิจัยฉบับสมบูรณ์</t>
  </si>
  <si>
    <r>
      <rPr>
        <sz val="14"/>
        <color rgb="FFFF0000"/>
        <rFont val="CordiaUPC"/>
        <family val="2"/>
      </rPr>
      <t xml:space="preserve"> ให้เลือก</t>
    </r>
    <r>
      <rPr>
        <sz val="14"/>
        <rFont val="CordiaUPC"/>
        <family val="2"/>
      </rPr>
      <t xml:space="preserve">
ใช้ประเมินได้ไม่เกิน 3  รอบการประเมิน/เรื่อง  </t>
    </r>
    <r>
      <rPr>
        <sz val="14"/>
        <color theme="1"/>
        <rFont val="CordiaUPC"/>
        <family val="2"/>
      </rPr>
      <t>โดยกำหนดส่งหัวข้อเรื่องภายในเดือนกุมภาพันธ์และเดือนสิงหาคมเท่านั้น</t>
    </r>
  </si>
  <si>
    <t xml:space="preserve">   3.5 การขอเลื่อนระดับตำแหน่งสูงขึ้น
</t>
  </si>
  <si>
    <t>ความสำเร็จในการยื่นขอตำแหน่งสูงขึ้นในระดับชำนาญงาน/ชำนาญงานพิเศษ/ชำนาญการ/ ชำนาญการพิเศษ</t>
  </si>
  <si>
    <t>ยื่นหัวข้อเรื่องผ่านหัวหน้าฝ่ายพิจารณาในเบื้องต้น</t>
  </si>
  <si>
    <t>ยื่นเรื่องรับลงทะเบียนผ่านงานบริหารและธุรการ</t>
  </si>
  <si>
    <t>เรื่องผ่านมติ
นำส่งไปยังมหาวิทยาลัย
เพื่อแต่งตั้ง</t>
  </si>
  <si>
    <r>
      <t xml:space="preserve">ให้เลือก
</t>
    </r>
    <r>
      <rPr>
        <sz val="14"/>
        <color theme="1"/>
        <rFont val="CordiaUPC"/>
        <family val="2"/>
      </rPr>
      <t>ใช้ประเมินได้ไม่เกิน 2  รอบการประเมิน  โดยกำหนดส่งหัวข้อเรื่องภายในเดือนกุมภาพันธ์หรือเดือนสิงหาคม</t>
    </r>
    <r>
      <rPr>
        <sz val="14"/>
        <color rgb="FFFF0000"/>
        <rFont val="CordiaUPC"/>
        <family val="2"/>
      </rPr>
      <t xml:space="preserve">
</t>
    </r>
  </si>
  <si>
    <t xml:space="preserve">   3.6 การทำแผนส่งเสริมสุขภาพรายบุคคล</t>
  </si>
  <si>
    <t>มีการดำเนินการตามแผนส่งเสริมสุขภาพรายบุคคล ตามที่กำหนด</t>
  </si>
  <si>
    <t xml:space="preserve">มีดำเนินการ
แต่ไม่มี
หลักฐานประกอบ
และเป็นไปตามผลลัพธ์ที่กำหนดในแผน
</t>
  </si>
  <si>
    <t>มีดำเนินการ
โดยแสดงหลักฐานประกอบ
แต่ไม่เป็นไปตามผลลัพธ์ที่กำหนดในแผน</t>
  </si>
  <si>
    <t>มีดำเนินการ
โดยแสดงหลักฐานประกอบ 
และเป็นไปตามผลลัพธ์ที่กำหนด
ในแผน</t>
  </si>
  <si>
    <r>
      <rPr>
        <sz val="14"/>
        <color rgb="FFFF0000"/>
        <rFont val="CordiaUPC"/>
        <family val="2"/>
      </rPr>
      <t>ให้เลือก</t>
    </r>
    <r>
      <rPr>
        <sz val="14"/>
        <color theme="1"/>
        <rFont val="CordiaUPC"/>
        <family val="2"/>
      </rPr>
      <t xml:space="preserve">
</t>
    </r>
    <r>
      <rPr>
        <sz val="14"/>
        <rFont val="CordiaUPC"/>
        <family val="2"/>
      </rPr>
      <t>(แสดงหลักฐานเชิงประจักษ์)</t>
    </r>
  </si>
  <si>
    <t xml:space="preserve">   3.7  การแจ้งความเสี่ยงในส่วนงาน</t>
  </si>
  <si>
    <t xml:space="preserve">จำนวนการแจ้งความเสี่ยงในส่วนงาน
ตามเกณฑ์ที่กำหนด
</t>
  </si>
  <si>
    <r>
      <rPr>
        <sz val="15"/>
        <rFont val="CordiaUPC"/>
        <family val="2"/>
      </rPr>
      <t>≤ 2</t>
    </r>
    <r>
      <rPr>
        <sz val="14"/>
        <rFont val="CordiaUPC"/>
        <family val="2"/>
      </rPr>
      <t xml:space="preserve">  เรื่อง</t>
    </r>
  </si>
  <si>
    <t>3  เรื่อง</t>
  </si>
  <si>
    <t>4  เรื่อง</t>
  </si>
  <si>
    <t>5  เรื่อง</t>
  </si>
  <si>
    <r>
      <rPr>
        <sz val="14"/>
        <rFont val="Tahoma"/>
        <family val="2"/>
      </rPr>
      <t>≥</t>
    </r>
    <r>
      <rPr>
        <sz val="14"/>
        <rFont val="CordiaUPC"/>
        <family val="2"/>
      </rPr>
      <t xml:space="preserve"> 6  เรื่อง</t>
    </r>
  </si>
  <si>
    <r>
      <rPr>
        <sz val="14"/>
        <color rgb="FFFF0000"/>
        <rFont val="CordiaUPC"/>
        <family val="2"/>
      </rPr>
      <t>ให้เลือก</t>
    </r>
    <r>
      <rPr>
        <sz val="14"/>
        <color theme="1"/>
        <rFont val="CordiaUPC"/>
        <family val="2"/>
      </rPr>
      <t xml:space="preserve">
(หลักฐานจากการรายงานความเสี่ยง
ในระบบ)  
</t>
    </r>
  </si>
  <si>
    <t xml:space="preserve">    3.8  การมีส่วนร่วมในการดำเนินงาน ISO</t>
  </si>
  <si>
    <t>ความสำเร็จการมีส่วนร่วมในการดำเนินงาน ISO</t>
  </si>
  <si>
    <t>คะแนนการประเมินจากหัวหน้าฝ่ายหรือผู้ได้รับมอบหมาย
(คะแนนทศนิยม 2 ตำแหน่ง)</t>
  </si>
  <si>
    <r>
      <rPr>
        <sz val="14"/>
        <color rgb="FFFF0000"/>
        <rFont val="CordiaUPC"/>
        <family val="2"/>
      </rPr>
      <t>ให้เลือก</t>
    </r>
    <r>
      <rPr>
        <sz val="14"/>
        <color theme="1"/>
        <rFont val="CordiaUPC"/>
        <family val="2"/>
      </rPr>
      <t xml:space="preserve">
</t>
    </r>
  </si>
  <si>
    <t>นางปภาดา   น้อยคำยาง</t>
  </si>
  <si>
    <t>1. สั่งสมความเชี่ยวชาญ (Expertise)</t>
  </si>
  <si>
    <t>2. การสืบหาข้อมูล (Information Seeking)</t>
  </si>
  <si>
    <t>3. การบริการที่ดี (Service Mind)</t>
  </si>
  <si>
    <t>4. การคิดวิเคราะห์  (Analytical Thinking)</t>
  </si>
  <si>
    <t>5. การดำเนินการเชิงรุก (Proactiveness)</t>
  </si>
  <si>
    <t xml:space="preserve"> หลังจากผ่านการพิจารณาจากคณะกรรมการประจำส่วนงาน</t>
  </si>
  <si>
    <r>
      <rPr>
        <sz val="15"/>
        <rFont val="TH Sarabun New"/>
        <family val="2"/>
      </rPr>
      <t>12</t>
    </r>
    <r>
      <rPr>
        <sz val="14"/>
        <rFont val="TH Sarabun New"/>
        <family val="2"/>
      </rPr>
      <t xml:space="preserve">  ครั้ง</t>
    </r>
  </si>
  <si>
    <r>
      <rPr>
        <sz val="15"/>
        <rFont val="TH Sarabun New"/>
        <family val="2"/>
      </rPr>
      <t>10 - 11</t>
    </r>
    <r>
      <rPr>
        <sz val="14"/>
        <rFont val="TH Sarabun New"/>
        <family val="2"/>
      </rPr>
      <t xml:space="preserve">  ครั้ง</t>
    </r>
  </si>
  <si>
    <r>
      <rPr>
        <sz val="15"/>
        <rFont val="TH Sarabun New"/>
        <family val="2"/>
      </rPr>
      <t>8 - 9</t>
    </r>
    <r>
      <rPr>
        <sz val="14"/>
        <rFont val="TH Sarabun New"/>
        <family val="2"/>
      </rPr>
      <t xml:space="preserve">  ครั้ง</t>
    </r>
  </si>
  <si>
    <r>
      <rPr>
        <sz val="15"/>
        <rFont val="TH Sarabun New"/>
        <family val="2"/>
      </rPr>
      <t>6 - 7</t>
    </r>
    <r>
      <rPr>
        <sz val="14"/>
        <rFont val="TH Sarabun New"/>
        <family val="2"/>
      </rPr>
      <t xml:space="preserve">  ครั้ง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</si>
</sst>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87" formatCode="#,##0_ ;\-#,##0\ "/>
    <numFmt numFmtId="188" formatCode="[$-107041E]d\ mmmm\ yyyy;@"/>
  </numFmts>
  <fonts count="50" x14ac:knownFonts="1">
    <font>
      <sz val="10"/>
      <name val="Arial"/>
      <charset val="222"/>
    </font>
    <font>
      <sz val="8"/>
      <name val="Arial"/>
      <family val="2"/>
    </font>
    <font>
      <sz val="16"/>
      <name val="CordiaUPC"/>
      <family val="2"/>
      <charset val="222"/>
    </font>
    <font>
      <b/>
      <sz val="16"/>
      <name val="CordiaUPC"/>
      <family val="2"/>
      <charset val="222"/>
    </font>
    <font>
      <sz val="14"/>
      <name val="CordiaUPC"/>
      <family val="2"/>
      <charset val="222"/>
    </font>
    <font>
      <b/>
      <sz val="14"/>
      <name val="CordiaUPC"/>
      <family val="2"/>
      <charset val="22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CordiaUPC"/>
      <family val="2"/>
    </font>
    <font>
      <b/>
      <sz val="20"/>
      <name val="CordiaUPC"/>
      <family val="2"/>
    </font>
    <font>
      <sz val="16"/>
      <name val="CordiaUPC"/>
      <family val="2"/>
    </font>
    <font>
      <b/>
      <sz val="16"/>
      <name val="CordiaUPC"/>
      <family val="2"/>
    </font>
    <font>
      <sz val="13"/>
      <name val="CordiaUPC"/>
      <family val="2"/>
    </font>
    <font>
      <b/>
      <u/>
      <sz val="16"/>
      <name val="CordiaUPC"/>
      <family val="2"/>
    </font>
    <font>
      <b/>
      <sz val="14"/>
      <name val="CordiaUPC"/>
      <family val="2"/>
    </font>
    <font>
      <sz val="14"/>
      <color theme="1"/>
      <name val="CordiaUPC"/>
      <family val="2"/>
    </font>
    <font>
      <u/>
      <sz val="14"/>
      <name val="CordiaUPC"/>
      <family val="2"/>
    </font>
    <font>
      <sz val="16"/>
      <color theme="1"/>
      <name val="CordiaUPC"/>
      <family val="2"/>
    </font>
    <font>
      <sz val="10"/>
      <name val="CordiaUPC"/>
      <family val="2"/>
    </font>
    <font>
      <sz val="16"/>
      <color rgb="FFFF0000"/>
      <name val="CordiaUPC"/>
      <family val="2"/>
    </font>
    <font>
      <u/>
      <sz val="16"/>
      <name val="CordiaUPC"/>
      <family val="2"/>
    </font>
    <font>
      <sz val="14"/>
      <color rgb="FFFF0000"/>
      <name val="CordiaUPC"/>
      <family val="2"/>
    </font>
    <font>
      <b/>
      <sz val="18"/>
      <name val="CordiaUPC"/>
      <family val="2"/>
    </font>
    <font>
      <sz val="12"/>
      <name val="CordiaUPC"/>
      <family val="2"/>
    </font>
    <font>
      <sz val="12"/>
      <name val="CordiaUPC"/>
      <family val="2"/>
      <charset val="222"/>
    </font>
    <font>
      <sz val="14"/>
      <color rgb="FFFF0000"/>
      <name val="CordiaUPC"/>
      <family val="2"/>
      <charset val="222"/>
    </font>
    <font>
      <b/>
      <sz val="14"/>
      <color theme="0"/>
      <name val="CordiaUPC"/>
      <family val="2"/>
    </font>
    <font>
      <b/>
      <sz val="16"/>
      <color theme="0"/>
      <name val="CordiaUPC"/>
      <family val="2"/>
    </font>
    <font>
      <b/>
      <sz val="16"/>
      <name val="Cordia New"/>
      <family val="2"/>
      <charset val="222"/>
    </font>
    <font>
      <sz val="14"/>
      <name val="Cordia New"/>
      <family val="2"/>
    </font>
    <font>
      <b/>
      <sz val="18"/>
      <name val="CordiaUPC"/>
      <family val="2"/>
      <charset val="222"/>
    </font>
    <font>
      <sz val="18"/>
      <name val="CordiaUPC"/>
      <family val="2"/>
    </font>
    <font>
      <b/>
      <sz val="16"/>
      <color theme="1"/>
      <name val="CordiaUPC"/>
      <family val="2"/>
    </font>
    <font>
      <b/>
      <sz val="14"/>
      <color rgb="FFFF0000"/>
      <name val="CordiaUPC"/>
      <family val="2"/>
    </font>
    <font>
      <b/>
      <sz val="16"/>
      <color rgb="FFFF0000"/>
      <name val="CordiaUPC"/>
      <family val="2"/>
    </font>
    <font>
      <u/>
      <sz val="13"/>
      <name val="CordiaUPC"/>
      <family val="2"/>
    </font>
    <font>
      <u/>
      <sz val="16"/>
      <color rgb="FFFF0000"/>
      <name val="CordiaUPC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  <font>
      <b/>
      <sz val="14"/>
      <color theme="1"/>
      <name val="CordiaUPC"/>
      <family val="2"/>
    </font>
    <font>
      <b/>
      <sz val="14"/>
      <name val="TH SarabunPSK"/>
      <family val="2"/>
    </font>
    <font>
      <sz val="16"/>
      <color theme="0"/>
      <name val="CordiaUPC"/>
      <family val="2"/>
    </font>
    <font>
      <sz val="14"/>
      <color theme="0"/>
      <name val="CordiaUPC"/>
      <family val="2"/>
      <charset val="222"/>
    </font>
    <font>
      <sz val="15"/>
      <name val="CordiaUPC"/>
      <family val="2"/>
    </font>
    <font>
      <sz val="13"/>
      <color theme="1"/>
      <name val="CordiaUPC"/>
      <family val="2"/>
    </font>
    <font>
      <sz val="14"/>
      <name val="Tahoma"/>
      <family val="2"/>
    </font>
    <font>
      <sz val="14"/>
      <name val="TH Sarabun New"/>
      <family val="2"/>
    </font>
    <font>
      <sz val="15"/>
      <name val="TH Sarabun Ne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E9FFAB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dotted">
        <color theme="1" tint="0.34998626667073579"/>
      </bottom>
      <diagonal/>
    </border>
    <border>
      <left/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dotted">
        <color theme="1" tint="0.34998626667073579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theme="1" tint="0.34998626667073579"/>
      </left>
      <right/>
      <top/>
      <bottom style="dotted">
        <color theme="1" tint="0.34998626667073579"/>
      </bottom>
      <diagonal/>
    </border>
    <border>
      <left/>
      <right style="thin">
        <color theme="1" tint="0.34998626667073579"/>
      </right>
      <top/>
      <bottom style="dotted">
        <color theme="1" tint="0.34998626667073579"/>
      </bottom>
      <diagonal/>
    </border>
    <border>
      <left style="thin">
        <color theme="1" tint="0.34998626667073579"/>
      </left>
      <right/>
      <top style="dotted">
        <color theme="1" tint="0.34998626667073579"/>
      </top>
      <bottom/>
      <diagonal/>
    </border>
    <border>
      <left/>
      <right style="thin">
        <color theme="1" tint="0.34998626667073579"/>
      </right>
      <top style="dotted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/>
      <right/>
      <top style="dotted">
        <color auto="1"/>
      </top>
      <bottom/>
      <diagonal/>
    </border>
    <border>
      <left style="thin">
        <color rgb="FF595959"/>
      </left>
      <right style="thin">
        <color rgb="FF595959"/>
      </right>
      <top/>
      <bottom style="thin">
        <color rgb="FF5959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2">
    <xf numFmtId="0" fontId="0" fillId="0" borderId="0"/>
    <xf numFmtId="0" fontId="8" fillId="0" borderId="0"/>
  </cellStyleXfs>
  <cellXfs count="50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vertical="top"/>
    </xf>
    <xf numFmtId="0" fontId="9" fillId="0" borderId="0" xfId="1" applyFont="1"/>
    <xf numFmtId="0" fontId="12" fillId="0" borderId="0" xfId="1" applyFont="1" applyAlignment="1">
      <alignment horizont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17" fillId="0" borderId="0" xfId="1" applyFont="1"/>
    <xf numFmtId="0" fontId="19" fillId="0" borderId="0" xfId="0" applyFont="1"/>
    <xf numFmtId="0" fontId="19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/>
    <xf numFmtId="4" fontId="1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5" fillId="0" borderId="2" xfId="0" applyFont="1" applyBorder="1" applyAlignment="1">
      <alignment vertical="center" wrapText="1"/>
    </xf>
    <xf numFmtId="2" fontId="15" fillId="0" borderId="1" xfId="1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0" borderId="7" xfId="1" applyFont="1" applyBorder="1" applyAlignment="1">
      <alignment vertical="center" wrapText="1"/>
    </xf>
    <xf numFmtId="0" fontId="15" fillId="0" borderId="0" xfId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6" fillId="2" borderId="9" xfId="0" applyFont="1" applyFill="1" applyBorder="1" applyAlignment="1">
      <alignment horizontal="left" vertical="center" wrapText="1"/>
    </xf>
    <xf numFmtId="0" fontId="15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1" fillId="0" borderId="15" xfId="1" applyFont="1" applyBorder="1" applyAlignment="1">
      <alignment vertical="center"/>
    </xf>
    <xf numFmtId="0" fontId="10" fillId="0" borderId="0" xfId="0" applyFont="1"/>
    <xf numFmtId="0" fontId="15" fillId="2" borderId="0" xfId="1" applyFont="1" applyFill="1"/>
    <xf numFmtId="0" fontId="9" fillId="0" borderId="0" xfId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11" fillId="0" borderId="0" xfId="0" applyFont="1" applyAlignment="1">
      <alignment horizontal="right" vertical="top"/>
    </xf>
    <xf numFmtId="1" fontId="22" fillId="0" borderId="0" xfId="1" applyNumberFormat="1" applyFont="1" applyAlignment="1">
      <alignment horizontal="center"/>
    </xf>
    <xf numFmtId="0" fontId="9" fillId="2" borderId="1" xfId="0" applyFont="1" applyFill="1" applyBorder="1" applyAlignment="1">
      <alignment horizontal="center" vertical="top" wrapText="1"/>
    </xf>
    <xf numFmtId="0" fontId="11" fillId="0" borderId="7" xfId="1" applyFont="1" applyBorder="1" applyAlignment="1">
      <alignment vertical="center"/>
    </xf>
    <xf numFmtId="0" fontId="24" fillId="0" borderId="0" xfId="0" applyFont="1"/>
    <xf numFmtId="0" fontId="24" fillId="0" borderId="0" xfId="1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4" fillId="0" borderId="0" xfId="0" applyFont="1" applyAlignment="1">
      <alignment horizontal="right"/>
    </xf>
    <xf numFmtId="0" fontId="16" fillId="2" borderId="1" xfId="0" applyFont="1" applyFill="1" applyBorder="1" applyAlignment="1" applyProtection="1">
      <alignment horizontal="left"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2" fontId="16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0" fontId="15" fillId="0" borderId="2" xfId="1" applyFont="1" applyBorder="1" applyAlignment="1">
      <alignment vertical="center"/>
    </xf>
    <xf numFmtId="0" fontId="16" fillId="2" borderId="1" xfId="0" quotePrefix="1" applyFont="1" applyFill="1" applyBorder="1" applyAlignment="1" applyProtection="1">
      <alignment horizontal="center" vertical="top" wrapText="1"/>
      <protection locked="0"/>
    </xf>
    <xf numFmtId="0" fontId="16" fillId="2" borderId="1" xfId="1" applyFont="1" applyFill="1" applyBorder="1" applyAlignment="1" applyProtection="1">
      <alignment horizontal="left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9" fillId="2" borderId="5" xfId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27" fillId="6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indent="1"/>
    </xf>
    <xf numFmtId="0" fontId="28" fillId="6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187" fontId="9" fillId="3" borderId="1" xfId="0" applyNumberFormat="1" applyFont="1" applyFill="1" applyBorder="1" applyAlignment="1">
      <alignment horizontal="center" vertical="center"/>
    </xf>
    <xf numFmtId="187" fontId="9" fillId="3" borderId="1" xfId="0" applyNumberFormat="1" applyFont="1" applyFill="1" applyBorder="1" applyAlignment="1" applyProtection="1">
      <alignment horizontal="center" vertical="center"/>
      <protection locked="0"/>
    </xf>
    <xf numFmtId="1" fontId="9" fillId="2" borderId="1" xfId="1" applyNumberFormat="1" applyFont="1" applyFill="1" applyBorder="1" applyAlignment="1">
      <alignment horizontal="center" vertical="center"/>
    </xf>
    <xf numFmtId="3" fontId="15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11" fillId="0" borderId="15" xfId="1" applyFont="1" applyBorder="1" applyAlignment="1">
      <alignment vertical="center" wrapText="1"/>
    </xf>
    <xf numFmtId="0" fontId="12" fillId="0" borderId="0" xfId="1" applyFont="1" applyAlignment="1">
      <alignment horizontal="left"/>
    </xf>
    <xf numFmtId="0" fontId="29" fillId="0" borderId="0" xfId="0" applyFont="1" applyAlignment="1">
      <alignment vertical="center"/>
    </xf>
    <xf numFmtId="0" fontId="15" fillId="0" borderId="0" xfId="1" applyFont="1" applyAlignment="1">
      <alignment horizontal="left" vertical="center" indent="1"/>
    </xf>
    <xf numFmtId="3" fontId="15" fillId="0" borderId="0" xfId="1" applyNumberFormat="1" applyFont="1" applyAlignment="1">
      <alignment horizontal="center" vertical="center"/>
    </xf>
    <xf numFmtId="3" fontId="15" fillId="0" borderId="0" xfId="1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12" fillId="0" borderId="0" xfId="1" applyFont="1" applyAlignment="1">
      <alignment horizontal="left" vertical="center" indent="2"/>
    </xf>
    <xf numFmtId="0" fontId="3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11" fillId="0" borderId="0" xfId="0" applyFont="1" applyAlignment="1">
      <alignment horizontal="left" vertical="center" indent="5"/>
    </xf>
    <xf numFmtId="0" fontId="30" fillId="0" borderId="0" xfId="0" applyFont="1" applyAlignment="1">
      <alignment horizontal="left" indent="5"/>
    </xf>
    <xf numFmtId="41" fontId="11" fillId="0" borderId="4" xfId="0" applyNumberFormat="1" applyFont="1" applyBorder="1" applyAlignment="1" applyProtection="1">
      <alignment horizontal="right" vertical="top" wrapText="1"/>
      <protection locked="0"/>
    </xf>
    <xf numFmtId="0" fontId="24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0" fontId="11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11" fillId="0" borderId="12" xfId="0" applyFont="1" applyBorder="1" applyAlignment="1">
      <alignment horizontal="right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12" xfId="0" quotePrefix="1" applyFont="1" applyBorder="1" applyAlignment="1">
      <alignment horizontal="left" vertical="center"/>
    </xf>
    <xf numFmtId="4" fontId="11" fillId="0" borderId="12" xfId="0" applyNumberFormat="1" applyFont="1" applyBorder="1" applyAlignment="1">
      <alignment horizontal="left" vertical="center"/>
    </xf>
    <xf numFmtId="2" fontId="11" fillId="0" borderId="12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vertical="top"/>
    </xf>
    <xf numFmtId="0" fontId="21" fillId="0" borderId="12" xfId="0" applyFont="1" applyBorder="1" applyAlignment="1">
      <alignment vertical="top"/>
    </xf>
    <xf numFmtId="0" fontId="11" fillId="0" borderId="12" xfId="0" quotePrefix="1" applyFont="1" applyBorder="1" applyAlignment="1">
      <alignment horizontal="left" vertical="top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indent="5"/>
    </xf>
    <xf numFmtId="0" fontId="9" fillId="0" borderId="0" xfId="1" applyFont="1" applyAlignment="1">
      <alignment horizontal="left" vertical="center" indent="16"/>
    </xf>
    <xf numFmtId="0" fontId="9" fillId="0" borderId="1" xfId="0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/>
    </xf>
    <xf numFmtId="0" fontId="11" fillId="0" borderId="0" xfId="0" applyFont="1" applyAlignment="1">
      <alignment horizontal="right" indent="1"/>
    </xf>
    <xf numFmtId="0" fontId="20" fillId="0" borderId="0" xfId="0" applyFont="1"/>
    <xf numFmtId="0" fontId="9" fillId="0" borderId="0" xfId="1" quotePrefix="1" applyFont="1" applyAlignment="1">
      <alignment horizontal="left"/>
    </xf>
    <xf numFmtId="0" fontId="22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 indent="1"/>
    </xf>
    <xf numFmtId="0" fontId="11" fillId="0" borderId="1" xfId="0" applyFont="1" applyBorder="1" applyAlignment="1" applyProtection="1">
      <alignment horizontal="center" vertical="top"/>
      <protection locked="0"/>
    </xf>
    <xf numFmtId="0" fontId="10" fillId="0" borderId="0" xfId="0" applyFont="1" applyAlignment="1">
      <alignment vertical="top"/>
    </xf>
    <xf numFmtId="188" fontId="11" fillId="0" borderId="0" xfId="0" applyNumberFormat="1" applyFont="1" applyAlignment="1">
      <alignment vertical="top"/>
    </xf>
    <xf numFmtId="0" fontId="28" fillId="6" borderId="0" xfId="1" applyFont="1" applyFill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1" fillId="0" borderId="16" xfId="0" applyFont="1" applyBorder="1" applyAlignment="1" applyProtection="1">
      <alignment horizontal="center" vertical="top"/>
      <protection locked="0"/>
    </xf>
    <xf numFmtId="188" fontId="11" fillId="0" borderId="16" xfId="0" applyNumberFormat="1" applyFont="1" applyBorder="1" applyAlignment="1" applyProtection="1">
      <alignment horizontal="left" vertical="top"/>
      <protection locked="0"/>
    </xf>
    <xf numFmtId="0" fontId="9" fillId="0" borderId="0" xfId="0" applyFont="1" applyAlignment="1">
      <alignment vertical="top"/>
    </xf>
    <xf numFmtId="0" fontId="11" fillId="2" borderId="0" xfId="0" applyFont="1" applyFill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 indent="1"/>
    </xf>
    <xf numFmtId="0" fontId="11" fillId="4" borderId="1" xfId="0" applyFont="1" applyFill="1" applyBorder="1" applyAlignment="1">
      <alignment horizontal="center" vertical="top"/>
    </xf>
    <xf numFmtId="0" fontId="11" fillId="2" borderId="16" xfId="0" applyFont="1" applyFill="1" applyBorder="1" applyAlignment="1" applyProtection="1">
      <alignment horizontal="left" vertical="center"/>
      <protection locked="0"/>
    </xf>
    <xf numFmtId="188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4" borderId="3" xfId="0" applyFont="1" applyFill="1" applyBorder="1" applyAlignment="1">
      <alignment horizontal="center" vertical="top"/>
    </xf>
    <xf numFmtId="0" fontId="11" fillId="4" borderId="5" xfId="0" applyFont="1" applyFill="1" applyBorder="1" applyAlignment="1">
      <alignment horizontal="center" vertical="top"/>
    </xf>
    <xf numFmtId="0" fontId="11" fillId="0" borderId="3" xfId="0" applyFont="1" applyBorder="1" applyAlignment="1">
      <alignment vertical="top"/>
    </xf>
    <xf numFmtId="0" fontId="11" fillId="0" borderId="5" xfId="0" applyFont="1" applyBorder="1" applyAlignment="1" applyProtection="1">
      <alignment horizontal="center" vertical="top"/>
      <protection locked="0"/>
    </xf>
    <xf numFmtId="188" fontId="11" fillId="0" borderId="1" xfId="0" applyNumberFormat="1" applyFont="1" applyBorder="1" applyAlignment="1" applyProtection="1">
      <alignment horizontal="left" vertical="top"/>
      <protection locked="0"/>
    </xf>
    <xf numFmtId="0" fontId="11" fillId="3" borderId="3" xfId="0" applyFont="1" applyFill="1" applyBorder="1" applyAlignment="1">
      <alignment vertical="top"/>
    </xf>
    <xf numFmtId="0" fontId="11" fillId="3" borderId="5" xfId="0" applyFont="1" applyFill="1" applyBorder="1" applyAlignment="1">
      <alignment horizontal="center" vertical="top"/>
    </xf>
    <xf numFmtId="188" fontId="11" fillId="3" borderId="1" xfId="0" applyNumberFormat="1" applyFont="1" applyFill="1" applyBorder="1" applyAlignment="1">
      <alignment horizontal="left" vertical="top"/>
    </xf>
    <xf numFmtId="0" fontId="11" fillId="2" borderId="0" xfId="0" applyFont="1" applyFill="1" applyAlignment="1">
      <alignment vertical="top"/>
    </xf>
    <xf numFmtId="0" fontId="20" fillId="5" borderId="0" xfId="0" applyFont="1" applyFill="1" applyAlignment="1">
      <alignment vertical="center"/>
    </xf>
    <xf numFmtId="0" fontId="20" fillId="5" borderId="0" xfId="0" applyFont="1" applyFill="1" applyAlignment="1">
      <alignment vertical="top"/>
    </xf>
    <xf numFmtId="0" fontId="33" fillId="9" borderId="0" xfId="0" applyFont="1" applyFill="1" applyAlignment="1">
      <alignment horizontal="center" vertical="top"/>
    </xf>
    <xf numFmtId="0" fontId="9" fillId="10" borderId="0" xfId="0" applyFont="1" applyFill="1" applyAlignment="1">
      <alignment vertical="top"/>
    </xf>
    <xf numFmtId="0" fontId="20" fillId="7" borderId="0" xfId="0" applyFont="1" applyFill="1" applyAlignment="1">
      <alignment vertical="top"/>
    </xf>
    <xf numFmtId="188" fontId="18" fillId="0" borderId="0" xfId="0" applyNumberFormat="1" applyFont="1" applyAlignment="1">
      <alignment horizontal="right" vertical="top" indent="1"/>
    </xf>
    <xf numFmtId="0" fontId="11" fillId="0" borderId="0" xfId="0" quotePrefix="1" applyFont="1" applyAlignment="1">
      <alignment horizontal="right" vertical="top" indent="1"/>
    </xf>
    <xf numFmtId="0" fontId="9" fillId="0" borderId="0" xfId="0" applyFont="1" applyAlignment="1">
      <alignment horizontal="right" vertical="top" indent="1"/>
    </xf>
    <xf numFmtId="0" fontId="11" fillId="2" borderId="0" xfId="0" applyFont="1" applyFill="1" applyAlignment="1">
      <alignment horizontal="left" vertical="center"/>
    </xf>
    <xf numFmtId="0" fontId="20" fillId="8" borderId="16" xfId="0" applyFont="1" applyFill="1" applyBorder="1" applyAlignment="1">
      <alignment horizontal="center" vertical="top"/>
    </xf>
    <xf numFmtId="0" fontId="20" fillId="4" borderId="16" xfId="0" applyFont="1" applyFill="1" applyBorder="1" applyAlignment="1">
      <alignment horizontal="center" vertical="top"/>
    </xf>
    <xf numFmtId="0" fontId="20" fillId="3" borderId="16" xfId="0" applyFont="1" applyFill="1" applyBorder="1" applyAlignment="1">
      <alignment horizontal="center" vertical="top"/>
    </xf>
    <xf numFmtId="0" fontId="20" fillId="3" borderId="16" xfId="0" applyFont="1" applyFill="1" applyBorder="1" applyAlignment="1">
      <alignment horizontal="center" vertical="center"/>
    </xf>
    <xf numFmtId="0" fontId="22" fillId="5" borderId="0" xfId="1" applyFont="1" applyFill="1" applyAlignment="1">
      <alignment horizontal="left"/>
    </xf>
    <xf numFmtId="0" fontId="34" fillId="7" borderId="0" xfId="0" applyFont="1" applyFill="1" applyAlignment="1">
      <alignment horizontal="left" vertical="center"/>
    </xf>
    <xf numFmtId="0" fontId="22" fillId="7" borderId="0" xfId="0" applyFont="1" applyFill="1" applyAlignment="1">
      <alignment horizontal="left" vertical="center"/>
    </xf>
    <xf numFmtId="0" fontId="34" fillId="5" borderId="0" xfId="1" applyFont="1" applyFill="1" applyAlignment="1">
      <alignment horizontal="left"/>
    </xf>
    <xf numFmtId="0" fontId="22" fillId="5" borderId="0" xfId="0" applyFont="1" applyFill="1" applyAlignment="1">
      <alignment horizontal="left" vertical="top"/>
    </xf>
    <xf numFmtId="0" fontId="34" fillId="5" borderId="0" xfId="0" applyFont="1" applyFill="1" applyAlignment="1">
      <alignment horizontal="left" vertical="top"/>
    </xf>
    <xf numFmtId="4" fontId="9" fillId="3" borderId="1" xfId="0" applyNumberFormat="1" applyFont="1" applyFill="1" applyBorder="1" applyAlignment="1" applyProtection="1">
      <alignment horizontal="center" vertical="top" wrapText="1"/>
      <protection locked="0"/>
    </xf>
    <xf numFmtId="4" fontId="16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2" fillId="0" borderId="0" xfId="1" applyFont="1" applyAlignment="1">
      <alignment horizontal="right" vertical="center" indent="1"/>
    </xf>
    <xf numFmtId="0" fontId="26" fillId="5" borderId="0" xfId="0" applyFont="1" applyFill="1" applyAlignment="1">
      <alignment vertical="center"/>
    </xf>
    <xf numFmtId="0" fontId="26" fillId="5" borderId="0" xfId="0" applyFont="1" applyFill="1"/>
    <xf numFmtId="0" fontId="26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4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indent="1"/>
    </xf>
    <xf numFmtId="0" fontId="13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0" xfId="0" applyFont="1" applyAlignment="1">
      <alignment horizontal="left" vertical="center" indent="2"/>
    </xf>
    <xf numFmtId="0" fontId="36" fillId="0" borderId="0" xfId="0" applyFont="1"/>
    <xf numFmtId="0" fontId="9" fillId="0" borderId="22" xfId="0" applyFont="1" applyBorder="1" applyAlignment="1" applyProtection="1">
      <alignment horizontal="left" vertical="top"/>
      <protection locked="0"/>
    </xf>
    <xf numFmtId="0" fontId="9" fillId="0" borderId="23" xfId="0" applyFont="1" applyBorder="1" applyAlignment="1" applyProtection="1">
      <alignment horizontal="left" vertical="top"/>
      <protection locked="0"/>
    </xf>
    <xf numFmtId="0" fontId="9" fillId="0" borderId="24" xfId="0" applyFont="1" applyBorder="1" applyAlignment="1" applyProtection="1">
      <alignment horizontal="left" vertical="top"/>
      <protection locked="0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 indent="1"/>
    </xf>
    <xf numFmtId="0" fontId="21" fillId="0" borderId="0" xfId="0" applyFont="1" applyAlignment="1">
      <alignment vertical="top"/>
    </xf>
    <xf numFmtId="0" fontId="11" fillId="0" borderId="0" xfId="0" applyFont="1" applyAlignment="1">
      <alignment horizontal="left" vertical="top" wrapText="1" indent="1"/>
    </xf>
    <xf numFmtId="0" fontId="11" fillId="0" borderId="0" xfId="0" applyFont="1" applyAlignment="1">
      <alignment horizontal="left" wrapText="1" indent="1"/>
    </xf>
    <xf numFmtId="0" fontId="21" fillId="0" borderId="0" xfId="0" applyFont="1" applyAlignment="1">
      <alignment horizontal="left" vertical="top" indent="1"/>
    </xf>
    <xf numFmtId="0" fontId="11" fillId="0" borderId="0" xfId="0" applyFont="1" applyAlignment="1">
      <alignment horizontal="left" vertical="top" indent="2"/>
    </xf>
    <xf numFmtId="0" fontId="11" fillId="5" borderId="0" xfId="0" applyFont="1" applyFill="1"/>
    <xf numFmtId="0" fontId="12" fillId="5" borderId="0" xfId="0" applyFont="1" applyFill="1" applyAlignment="1">
      <alignment horizontal="left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vertical="top"/>
    </xf>
    <xf numFmtId="0" fontId="12" fillId="4" borderId="3" xfId="0" applyFont="1" applyFill="1" applyBorder="1"/>
    <xf numFmtId="0" fontId="12" fillId="4" borderId="4" xfId="0" applyFont="1" applyFill="1" applyBorder="1" applyAlignment="1">
      <alignment horizontal="center"/>
    </xf>
    <xf numFmtId="0" fontId="23" fillId="4" borderId="5" xfId="0" applyFont="1" applyFill="1" applyBorder="1" applyAlignment="1">
      <alignment horizontal="right"/>
    </xf>
    <xf numFmtId="0" fontId="32" fillId="3" borderId="1" xfId="0" applyFont="1" applyFill="1" applyBorder="1" applyAlignment="1">
      <alignment horizontal="left" vertical="top" indent="1"/>
    </xf>
    <xf numFmtId="0" fontId="35" fillId="4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1" fontId="23" fillId="4" borderId="0" xfId="0" applyNumberFormat="1" applyFont="1" applyFill="1" applyAlignment="1">
      <alignment horizontal="center"/>
    </xf>
    <xf numFmtId="0" fontId="11" fillId="0" borderId="0" xfId="0" applyFont="1" applyAlignment="1">
      <alignment horizontal="right"/>
    </xf>
    <xf numFmtId="0" fontId="23" fillId="4" borderId="0" xfId="0" applyFont="1" applyFill="1" applyAlignment="1">
      <alignment horizontal="center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0" fontId="11" fillId="4" borderId="0" xfId="0" applyFont="1" applyFill="1" applyAlignment="1">
      <alignment horizontal="left" vertical="top" indent="2"/>
    </xf>
    <xf numFmtId="188" fontId="33" fillId="2" borderId="0" xfId="0" applyNumberFormat="1" applyFont="1" applyFill="1" applyAlignment="1">
      <alignment horizontal="right" vertical="top" indent="1"/>
    </xf>
    <xf numFmtId="0" fontId="12" fillId="0" borderId="0" xfId="0" applyFont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188" fontId="2" fillId="0" borderId="7" xfId="0" applyNumberFormat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11" fillId="0" borderId="7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1" fillId="0" borderId="0" xfId="0" quotePrefix="1" applyFont="1" applyAlignment="1">
      <alignment horizontal="left" vertical="top" wrapText="1" indent="2"/>
    </xf>
    <xf numFmtId="0" fontId="11" fillId="0" borderId="0" xfId="0" applyFont="1" applyAlignment="1">
      <alignment horizontal="left" vertical="top" wrapText="1" indent="2"/>
    </xf>
    <xf numFmtId="0" fontId="11" fillId="0" borderId="0" xfId="0" applyFont="1" applyAlignment="1">
      <alignment horizontal="left" vertical="top" wrapText="1" indent="5"/>
    </xf>
    <xf numFmtId="0" fontId="20" fillId="0" borderId="0" xfId="0" applyFont="1" applyAlignment="1">
      <alignment horizontal="left" vertical="top" wrapText="1" indent="5"/>
    </xf>
    <xf numFmtId="0" fontId="35" fillId="0" borderId="0" xfId="0" applyFont="1" applyAlignment="1">
      <alignment horizontal="left" vertical="top" indent="2"/>
    </xf>
    <xf numFmtId="0" fontId="35" fillId="0" borderId="0" xfId="0" applyFont="1" applyAlignment="1">
      <alignment horizontal="left" vertical="top" wrapText="1" indent="2"/>
    </xf>
    <xf numFmtId="0" fontId="11" fillId="0" borderId="0" xfId="0" applyFont="1" applyAlignment="1">
      <alignment horizontal="left" vertical="top" indent="3"/>
    </xf>
    <xf numFmtId="0" fontId="11" fillId="0" borderId="0" xfId="0" applyFont="1" applyAlignment="1">
      <alignment horizontal="left" vertical="top" indent="8"/>
    </xf>
    <xf numFmtId="0" fontId="12" fillId="0" borderId="0" xfId="0" applyFont="1" applyAlignment="1">
      <alignment horizontal="left" vertical="top" indent="7"/>
    </xf>
    <xf numFmtId="0" fontId="21" fillId="0" borderId="0" xfId="0" applyFont="1" applyAlignment="1">
      <alignment horizontal="left" vertical="top" indent="8"/>
    </xf>
    <xf numFmtId="0" fontId="11" fillId="0" borderId="0" xfId="0" applyFont="1" applyAlignment="1">
      <alignment horizontal="left" vertical="top" indent="14"/>
    </xf>
    <xf numFmtId="0" fontId="21" fillId="0" borderId="0" xfId="0" applyFont="1" applyAlignment="1">
      <alignment horizontal="left" vertical="top" indent="14"/>
    </xf>
    <xf numFmtId="0" fontId="11" fillId="0" borderId="0" xfId="0" applyFont="1" applyAlignment="1">
      <alignment horizontal="left" vertical="top" indent="20"/>
    </xf>
    <xf numFmtId="0" fontId="41" fillId="2" borderId="1" xfId="0" applyFont="1" applyFill="1" applyBorder="1" applyAlignment="1">
      <alignment horizontal="left" vertical="top" wrapText="1"/>
    </xf>
    <xf numFmtId="0" fontId="9" fillId="0" borderId="3" xfId="1" applyFont="1" applyBorder="1" applyAlignment="1">
      <alignment horizontal="left" vertical="center" indent="1"/>
    </xf>
    <xf numFmtId="0" fontId="11" fillId="0" borderId="9" xfId="0" applyFont="1" applyBorder="1" applyAlignment="1">
      <alignment vertical="top" wrapText="1"/>
    </xf>
    <xf numFmtId="41" fontId="11" fillId="0" borderId="9" xfId="0" applyNumberFormat="1" applyFont="1" applyBorder="1" applyAlignment="1" applyProtection="1">
      <alignment horizontal="right" vertical="top" wrapText="1"/>
      <protection locked="0"/>
    </xf>
    <xf numFmtId="0" fontId="9" fillId="0" borderId="1" xfId="1" applyFont="1" applyBorder="1" applyAlignment="1">
      <alignment horizontal="centerContinuous" vertical="center" wrapText="1"/>
    </xf>
    <xf numFmtId="0" fontId="9" fillId="0" borderId="1" xfId="0" applyFont="1" applyBorder="1" applyAlignment="1">
      <alignment horizontal="centerContinuous" vertical="center" wrapText="1"/>
    </xf>
    <xf numFmtId="3" fontId="2" fillId="0" borderId="0" xfId="0" applyNumberFormat="1" applyFont="1" applyAlignment="1">
      <alignment horizontal="center"/>
    </xf>
    <xf numFmtId="0" fontId="38" fillId="0" borderId="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9" fillId="0" borderId="3" xfId="1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3" fillId="2" borderId="1" xfId="0" applyFont="1" applyFill="1" applyBorder="1" applyAlignment="1">
      <alignment horizontal="left" vertical="top" wrapText="1"/>
    </xf>
    <xf numFmtId="0" fontId="9" fillId="0" borderId="4" xfId="1" applyFont="1" applyBorder="1" applyAlignment="1">
      <alignment horizontal="left"/>
    </xf>
    <xf numFmtId="0" fontId="9" fillId="0" borderId="5" xfId="1" applyFont="1" applyBorder="1" applyAlignment="1">
      <alignment horizontal="left"/>
    </xf>
    <xf numFmtId="0" fontId="9" fillId="0" borderId="9" xfId="1" applyFont="1" applyBorder="1" applyAlignment="1">
      <alignment horizontal="left"/>
    </xf>
    <xf numFmtId="0" fontId="0" fillId="0" borderId="9" xfId="0" applyBorder="1" applyAlignment="1">
      <alignment horizontal="left"/>
    </xf>
    <xf numFmtId="0" fontId="12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38" fillId="0" borderId="1" xfId="0" applyFont="1" applyBorder="1" applyAlignment="1">
      <alignment vertical="top" wrapText="1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top" wrapText="1"/>
    </xf>
    <xf numFmtId="0" fontId="40" fillId="2" borderId="1" xfId="0" applyFont="1" applyFill="1" applyBorder="1" applyAlignment="1">
      <alignment horizontal="center" vertical="top" wrapText="1"/>
    </xf>
    <xf numFmtId="0" fontId="40" fillId="0" borderId="1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28" fillId="0" borderId="0" xfId="0" applyFont="1" applyAlignment="1">
      <alignment horizontal="left" indent="2"/>
    </xf>
    <xf numFmtId="0" fontId="43" fillId="0" borderId="0" xfId="0" applyFont="1"/>
    <xf numFmtId="0" fontId="43" fillId="0" borderId="0" xfId="0" applyFont="1" applyAlignment="1">
      <alignment horizontal="left" indent="9"/>
    </xf>
    <xf numFmtId="0" fontId="43" fillId="0" borderId="0" xfId="0" applyFont="1" applyAlignment="1">
      <alignment horizontal="left" inden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center"/>
    </xf>
    <xf numFmtId="41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horizontal="right" vertical="center" indent="1"/>
    </xf>
    <xf numFmtId="1" fontId="15" fillId="2" borderId="4" xfId="0" applyNumberFormat="1" applyFont="1" applyFill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right" vertical="center" indent="1"/>
    </xf>
    <xf numFmtId="0" fontId="15" fillId="2" borderId="3" xfId="1" applyFont="1" applyFill="1" applyBorder="1" applyAlignment="1">
      <alignment vertical="center"/>
    </xf>
    <xf numFmtId="0" fontId="15" fillId="2" borderId="3" xfId="0" applyFont="1" applyFill="1" applyBorder="1" applyAlignment="1">
      <alignment horizontal="left" vertical="center" indent="1"/>
    </xf>
    <xf numFmtId="0" fontId="16" fillId="11" borderId="31" xfId="0" applyFont="1" applyFill="1" applyBorder="1" applyAlignment="1">
      <alignment horizontal="left" vertical="top" wrapText="1"/>
    </xf>
    <xf numFmtId="0" fontId="16" fillId="11" borderId="33" xfId="0" applyFont="1" applyFill="1" applyBorder="1" applyAlignment="1">
      <alignment horizontal="left" vertical="top" wrapText="1"/>
    </xf>
    <xf numFmtId="0" fontId="4" fillId="0" borderId="32" xfId="0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43" fontId="4" fillId="0" borderId="3" xfId="0" applyNumberFormat="1" applyFont="1" applyBorder="1" applyAlignment="1">
      <alignment horizontal="center" vertical="center"/>
    </xf>
    <xf numFmtId="43" fontId="15" fillId="0" borderId="3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2" fillId="0" borderId="32" xfId="0" applyFont="1" applyBorder="1"/>
    <xf numFmtId="0" fontId="5" fillId="0" borderId="34" xfId="0" applyFont="1" applyBorder="1" applyAlignment="1">
      <alignment vertical="center"/>
    </xf>
    <xf numFmtId="0" fontId="4" fillId="0" borderId="35" xfId="0" applyFont="1" applyBorder="1"/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15" fillId="0" borderId="1" xfId="1" applyFont="1" applyBorder="1" applyAlignment="1">
      <alignment vertical="center"/>
    </xf>
    <xf numFmtId="0" fontId="23" fillId="0" borderId="0" xfId="1" applyFont="1"/>
    <xf numFmtId="0" fontId="12" fillId="0" borderId="1" xfId="1" applyFont="1" applyBorder="1" applyAlignment="1">
      <alignment horizontal="centerContinuous" vertical="center" wrapText="1"/>
    </xf>
    <xf numFmtId="0" fontId="12" fillId="0" borderId="0" xfId="1" applyFont="1"/>
    <xf numFmtId="0" fontId="12" fillId="0" borderId="1" xfId="1" applyFont="1" applyBorder="1" applyAlignment="1">
      <alignment horizontal="center" vertical="center"/>
    </xf>
    <xf numFmtId="2" fontId="16" fillId="12" borderId="1" xfId="0" applyNumberFormat="1" applyFont="1" applyFill="1" applyBorder="1" applyAlignment="1" applyProtection="1">
      <alignment horizontal="center" vertical="top" wrapText="1"/>
      <protection locked="0"/>
    </xf>
    <xf numFmtId="2" fontId="9" fillId="1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left" vertical="top" wrapText="1"/>
    </xf>
    <xf numFmtId="0" fontId="9" fillId="2" borderId="36" xfId="0" applyFont="1" applyFill="1" applyBorder="1" applyAlignment="1">
      <alignment horizontal="center" vertical="top" wrapText="1"/>
    </xf>
    <xf numFmtId="0" fontId="46" fillId="0" borderId="36" xfId="0" applyFont="1" applyBorder="1" applyAlignment="1">
      <alignment horizontal="center" vertical="top" wrapText="1"/>
    </xf>
    <xf numFmtId="0" fontId="22" fillId="11" borderId="33" xfId="0" applyFont="1" applyFill="1" applyBorder="1" applyAlignment="1">
      <alignment horizontal="left" vertical="top" wrapText="1"/>
    </xf>
    <xf numFmtId="0" fontId="9" fillId="2" borderId="33" xfId="0" applyFont="1" applyFill="1" applyBorder="1" applyAlignment="1">
      <alignment horizontal="center" vertical="top" wrapText="1"/>
    </xf>
    <xf numFmtId="2" fontId="9" fillId="2" borderId="5" xfId="0" applyNumberFormat="1" applyFont="1" applyFill="1" applyBorder="1" applyAlignment="1" applyProtection="1">
      <alignment horizontal="center" vertical="top" wrapText="1"/>
      <protection locked="0"/>
    </xf>
    <xf numFmtId="0" fontId="13" fillId="2" borderId="33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46" fillId="0" borderId="1" xfId="0" applyFont="1" applyBorder="1" applyAlignment="1">
      <alignment horizontal="center" vertical="top" wrapText="1"/>
    </xf>
    <xf numFmtId="0" fontId="46" fillId="2" borderId="1" xfId="0" applyFont="1" applyFill="1" applyBorder="1" applyAlignment="1" applyProtection="1">
      <alignment horizontal="center" vertical="top" wrapText="1"/>
      <protection locked="0"/>
    </xf>
    <xf numFmtId="0" fontId="46" fillId="2" borderId="1" xfId="0" quotePrefix="1" applyFont="1" applyFill="1" applyBorder="1" applyAlignment="1" applyProtection="1">
      <alignment horizontal="center" vertical="top" wrapText="1"/>
      <protection locked="0"/>
    </xf>
    <xf numFmtId="1" fontId="9" fillId="0" borderId="0" xfId="1" applyNumberFormat="1" applyFont="1" applyAlignment="1">
      <alignment horizontal="center"/>
    </xf>
    <xf numFmtId="188" fontId="11" fillId="0" borderId="16" xfId="0" applyNumberFormat="1" applyFont="1" applyBorder="1" applyAlignment="1" applyProtection="1">
      <alignment horizontal="left" vertical="top"/>
      <protection locked="0"/>
    </xf>
    <xf numFmtId="49" fontId="11" fillId="0" borderId="16" xfId="0" applyNumberFormat="1" applyFont="1" applyBorder="1" applyAlignment="1" applyProtection="1">
      <alignment horizontal="left" vertical="top"/>
      <protection locked="0"/>
    </xf>
    <xf numFmtId="0" fontId="9" fillId="5" borderId="3" xfId="1" applyFont="1" applyFill="1" applyBorder="1" applyAlignment="1">
      <alignment horizontal="center" vertical="center"/>
    </xf>
    <xf numFmtId="0" fontId="9" fillId="5" borderId="4" xfId="1" applyFont="1" applyFill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center"/>
    </xf>
    <xf numFmtId="0" fontId="9" fillId="0" borderId="3" xfId="1" quotePrefix="1" applyFont="1" applyBorder="1" applyAlignment="1">
      <alignment horizontal="left"/>
    </xf>
    <xf numFmtId="0" fontId="9" fillId="0" borderId="4" xfId="1" applyFont="1" applyBorder="1" applyAlignment="1">
      <alignment horizontal="left"/>
    </xf>
    <xf numFmtId="0" fontId="9" fillId="0" borderId="5" xfId="1" applyFont="1" applyBorder="1" applyAlignment="1">
      <alignment horizontal="left"/>
    </xf>
    <xf numFmtId="0" fontId="11" fillId="0" borderId="16" xfId="0" applyFont="1" applyBorder="1" applyAlignment="1" applyProtection="1">
      <alignment horizontal="left" vertical="top"/>
      <protection locked="0"/>
    </xf>
    <xf numFmtId="0" fontId="11" fillId="0" borderId="17" xfId="0" applyFont="1" applyBorder="1" applyAlignment="1" applyProtection="1">
      <alignment horizontal="left" vertical="top"/>
      <protection locked="0"/>
    </xf>
    <xf numFmtId="0" fontId="11" fillId="3" borderId="3" xfId="0" applyFont="1" applyFill="1" applyBorder="1" applyAlignment="1">
      <alignment horizontal="left" vertical="top"/>
    </xf>
    <xf numFmtId="0" fontId="11" fillId="3" borderId="4" xfId="0" applyFont="1" applyFill="1" applyBorder="1" applyAlignment="1">
      <alignment horizontal="left" vertical="top"/>
    </xf>
    <xf numFmtId="0" fontId="11" fillId="3" borderId="5" xfId="0" applyFont="1" applyFill="1" applyBorder="1" applyAlignment="1">
      <alignment horizontal="left" vertical="top"/>
    </xf>
    <xf numFmtId="188" fontId="20" fillId="0" borderId="30" xfId="0" applyNumberFormat="1" applyFont="1" applyBorder="1" applyAlignment="1">
      <alignment horizontal="left" vertical="top"/>
    </xf>
    <xf numFmtId="0" fontId="22" fillId="3" borderId="17" xfId="0" applyFont="1" applyFill="1" applyBorder="1" applyAlignment="1">
      <alignment horizontal="left" vertical="top"/>
    </xf>
    <xf numFmtId="0" fontId="20" fillId="4" borderId="17" xfId="0" applyFont="1" applyFill="1" applyBorder="1" applyAlignment="1">
      <alignment horizontal="left" vertical="top"/>
    </xf>
    <xf numFmtId="0" fontId="9" fillId="0" borderId="3" xfId="1" applyFont="1" applyBorder="1" applyAlignment="1">
      <alignment horizontal="left"/>
    </xf>
    <xf numFmtId="0" fontId="9" fillId="0" borderId="9" xfId="1" applyFont="1" applyBorder="1" applyAlignment="1">
      <alignment horizontal="left"/>
    </xf>
    <xf numFmtId="0" fontId="9" fillId="0" borderId="0" xfId="0" applyFont="1" applyAlignment="1">
      <alignment horizontal="left" vertical="top"/>
    </xf>
    <xf numFmtId="0" fontId="11" fillId="4" borderId="3" xfId="0" applyFont="1" applyFill="1" applyBorder="1" applyAlignment="1">
      <alignment horizontal="center" vertical="top"/>
    </xf>
    <xf numFmtId="0" fontId="11" fillId="4" borderId="4" xfId="0" applyFont="1" applyFill="1" applyBorder="1" applyAlignment="1">
      <alignment horizontal="center" vertical="top"/>
    </xf>
    <xf numFmtId="0" fontId="11" fillId="4" borderId="5" xfId="0" applyFont="1" applyFill="1" applyBorder="1" applyAlignment="1">
      <alignment horizontal="center" vertical="top"/>
    </xf>
    <xf numFmtId="188" fontId="20" fillId="4" borderId="17" xfId="0" applyNumberFormat="1" applyFont="1" applyFill="1" applyBorder="1" applyAlignment="1">
      <alignment horizontal="left" vertical="center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4" xfId="0" applyFont="1" applyBorder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9" fillId="0" borderId="3" xfId="1" applyFont="1" applyBorder="1"/>
    <xf numFmtId="0" fontId="9" fillId="0" borderId="4" xfId="1" applyFont="1" applyBorder="1"/>
    <xf numFmtId="0" fontId="9" fillId="0" borderId="5" xfId="1" applyFont="1" applyBorder="1"/>
    <xf numFmtId="0" fontId="9" fillId="0" borderId="0" xfId="1" applyFont="1" applyAlignment="1">
      <alignment horizontal="left"/>
    </xf>
    <xf numFmtId="0" fontId="0" fillId="0" borderId="0" xfId="0" applyAlignment="1">
      <alignment horizontal="left"/>
    </xf>
    <xf numFmtId="0" fontId="9" fillId="5" borderId="3" xfId="1" applyFont="1" applyFill="1" applyBorder="1" applyAlignment="1">
      <alignment horizontal="center"/>
    </xf>
    <xf numFmtId="0" fontId="9" fillId="5" borderId="4" xfId="1" applyFont="1" applyFill="1" applyBorder="1" applyAlignment="1">
      <alignment horizontal="center"/>
    </xf>
    <xf numFmtId="0" fontId="9" fillId="5" borderId="5" xfId="1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center" wrapText="1"/>
    </xf>
    <xf numFmtId="0" fontId="28" fillId="6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8" xfId="1" applyFont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 indent="1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8" fillId="0" borderId="3" xfId="0" applyFont="1" applyBorder="1" applyAlignment="1">
      <alignment horizontal="left" vertical="top" wrapText="1" indent="1"/>
    </xf>
    <xf numFmtId="0" fontId="18" fillId="0" borderId="5" xfId="0" applyFont="1" applyBorder="1" applyAlignment="1">
      <alignment horizontal="left" vertical="top" wrapText="1" indent="1"/>
    </xf>
    <xf numFmtId="0" fontId="18" fillId="0" borderId="9" xfId="0" applyFont="1" applyBorder="1" applyAlignment="1">
      <alignment horizontal="left" vertical="top" wrapText="1" indent="1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indent="11"/>
    </xf>
    <xf numFmtId="0" fontId="28" fillId="6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28" xfId="0" applyFont="1" applyBorder="1" applyAlignment="1" applyProtection="1">
      <alignment horizontal="left" vertical="top"/>
      <protection locked="0"/>
    </xf>
    <xf numFmtId="0" fontId="11" fillId="0" borderId="8" xfId="0" applyFont="1" applyBorder="1" applyAlignment="1" applyProtection="1">
      <alignment horizontal="left" vertical="top"/>
      <protection locked="0"/>
    </xf>
    <xf numFmtId="0" fontId="11" fillId="0" borderId="29" xfId="0" applyFont="1" applyBorder="1" applyAlignment="1" applyProtection="1">
      <alignment horizontal="left" vertical="top"/>
      <protection locked="0"/>
    </xf>
    <xf numFmtId="0" fontId="11" fillId="0" borderId="0" xfId="0" applyFont="1" applyAlignment="1">
      <alignment horizontal="left" vertical="top" wrapText="1" indent="15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9"/>
    </xf>
    <xf numFmtId="0" fontId="11" fillId="0" borderId="0" xfId="0" applyFont="1" applyAlignment="1">
      <alignment horizontal="left" vertical="top" wrapText="1" indent="10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9" fillId="0" borderId="23" xfId="0" applyFont="1" applyBorder="1" applyAlignment="1" applyProtection="1">
      <alignment horizontal="left" vertical="top"/>
      <protection locked="0"/>
    </xf>
    <xf numFmtId="0" fontId="9" fillId="0" borderId="23" xfId="0" applyFont="1" applyBorder="1" applyAlignment="1" applyProtection="1">
      <alignment horizontal="center" vertical="top"/>
      <protection locked="0"/>
    </xf>
    <xf numFmtId="0" fontId="9" fillId="0" borderId="24" xfId="0" applyFont="1" applyBorder="1" applyAlignment="1" applyProtection="1">
      <alignment horizontal="left" vertical="top"/>
      <protection locked="0"/>
    </xf>
    <xf numFmtId="0" fontId="9" fillId="0" borderId="24" xfId="0" applyFont="1" applyBorder="1" applyAlignment="1" applyProtection="1">
      <alignment horizontal="center" vertical="top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2" xfId="0" applyFont="1" applyBorder="1" applyAlignment="1" applyProtection="1">
      <alignment horizontal="left" vertical="top"/>
      <protection locked="0"/>
    </xf>
    <xf numFmtId="0" fontId="9" fillId="0" borderId="22" xfId="0" applyFont="1" applyBorder="1" applyAlignment="1" applyProtection="1">
      <alignment horizontal="center" vertical="top"/>
      <protection locked="0"/>
    </xf>
    <xf numFmtId="0" fontId="11" fillId="0" borderId="11" xfId="0" applyFont="1" applyBorder="1" applyAlignment="1">
      <alignment horizontal="left" vertical="top" wrapText="1" indent="3"/>
    </xf>
    <xf numFmtId="0" fontId="11" fillId="0" borderId="0" xfId="0" applyFont="1" applyAlignment="1">
      <alignment horizontal="left" vertical="top" wrapText="1" indent="3"/>
    </xf>
    <xf numFmtId="0" fontId="11" fillId="0" borderId="12" xfId="0" applyFont="1" applyBorder="1" applyAlignment="1">
      <alignment horizontal="left" vertical="top" wrapText="1" indent="3"/>
    </xf>
    <xf numFmtId="0" fontId="11" fillId="0" borderId="11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11" fillId="0" borderId="11" xfId="0" applyFont="1" applyBorder="1" applyAlignment="1">
      <alignment horizontal="left" vertical="top" wrapText="1" indent="1"/>
    </xf>
    <xf numFmtId="0" fontId="11" fillId="0" borderId="0" xfId="0" applyFont="1" applyAlignment="1">
      <alignment horizontal="left" vertical="top" wrapText="1" indent="1"/>
    </xf>
    <xf numFmtId="0" fontId="11" fillId="0" borderId="12" xfId="0" applyFont="1" applyBorder="1" applyAlignment="1">
      <alignment horizontal="left" vertical="top" wrapText="1" indent="1"/>
    </xf>
    <xf numFmtId="0" fontId="11" fillId="0" borderId="11" xfId="0" applyFont="1" applyBorder="1" applyAlignment="1">
      <alignment horizontal="left" vertical="top" indent="16"/>
    </xf>
    <xf numFmtId="0" fontId="11" fillId="0" borderId="0" xfId="0" applyFont="1" applyAlignment="1">
      <alignment horizontal="left" vertical="top" indent="16"/>
    </xf>
    <xf numFmtId="0" fontId="11" fillId="0" borderId="12" xfId="0" applyFont="1" applyBorder="1" applyAlignment="1">
      <alignment horizontal="left" vertical="top" indent="16"/>
    </xf>
    <xf numFmtId="0" fontId="11" fillId="0" borderId="11" xfId="0" applyFont="1" applyBorder="1" applyAlignment="1">
      <alignment horizontal="left" vertical="top" wrapText="1" indent="4"/>
    </xf>
    <xf numFmtId="0" fontId="11" fillId="0" borderId="0" xfId="0" applyFont="1" applyAlignment="1">
      <alignment horizontal="left" vertical="top" wrapText="1" indent="4"/>
    </xf>
    <xf numFmtId="0" fontId="11" fillId="0" borderId="12" xfId="0" applyFont="1" applyBorder="1" applyAlignment="1">
      <alignment horizontal="left" vertical="top" wrapText="1" indent="4"/>
    </xf>
    <xf numFmtId="0" fontId="11" fillId="0" borderId="11" xfId="0" applyFont="1" applyBorder="1" applyAlignment="1">
      <alignment horizontal="left" vertical="top" wrapText="1" indent="7"/>
    </xf>
    <xf numFmtId="0" fontId="11" fillId="0" borderId="0" xfId="0" applyFont="1" applyAlignment="1">
      <alignment horizontal="left" vertical="top" wrapText="1" indent="7"/>
    </xf>
    <xf numFmtId="0" fontId="11" fillId="0" borderId="12" xfId="0" applyFont="1" applyBorder="1" applyAlignment="1">
      <alignment horizontal="left" vertical="top" wrapText="1" indent="7"/>
    </xf>
    <xf numFmtId="0" fontId="11" fillId="0" borderId="11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indent="11"/>
    </xf>
    <xf numFmtId="0" fontId="11" fillId="0" borderId="0" xfId="0" applyFont="1" applyAlignment="1">
      <alignment horizontal="left" vertical="top" indent="11"/>
    </xf>
    <xf numFmtId="0" fontId="11" fillId="0" borderId="12" xfId="0" applyFont="1" applyBorder="1" applyAlignment="1">
      <alignment horizontal="left" vertical="top" indent="11"/>
    </xf>
    <xf numFmtId="0" fontId="11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2" fillId="0" borderId="2" xfId="0" applyFont="1" applyBorder="1" applyAlignment="1">
      <alignment horizontal="left" indent="1"/>
    </xf>
    <xf numFmtId="0" fontId="12" fillId="0" borderId="9" xfId="0" applyFont="1" applyBorder="1" applyAlignment="1">
      <alignment horizontal="left" indent="1"/>
    </xf>
    <xf numFmtId="0" fontId="12" fillId="0" borderId="10" xfId="0" applyFont="1" applyBorder="1" applyAlignment="1">
      <alignment horizontal="left" indent="1"/>
    </xf>
    <xf numFmtId="0" fontId="11" fillId="0" borderId="11" xfId="0" applyFont="1" applyBorder="1" applyAlignment="1">
      <alignment horizontal="left" vertical="top" indent="1"/>
    </xf>
    <xf numFmtId="0" fontId="11" fillId="0" borderId="0" xfId="0" applyFont="1" applyAlignment="1">
      <alignment horizontal="left" vertical="top" indent="1"/>
    </xf>
    <xf numFmtId="0" fontId="11" fillId="0" borderId="12" xfId="0" applyFont="1" applyBorder="1" applyAlignment="1">
      <alignment horizontal="left" vertical="top" indent="1"/>
    </xf>
    <xf numFmtId="0" fontId="11" fillId="0" borderId="6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18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0" fontId="11" fillId="0" borderId="13" xfId="0" applyFont="1" applyBorder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left" vertical="top"/>
      <protection locked="0"/>
    </xf>
    <xf numFmtId="0" fontId="11" fillId="0" borderId="0" xfId="0" applyFont="1" applyAlignment="1">
      <alignment horizontal="left" vertical="top" indent="12"/>
    </xf>
    <xf numFmtId="0" fontId="11" fillId="0" borderId="12" xfId="0" applyFont="1" applyBorder="1" applyAlignment="1">
      <alignment horizontal="left" vertical="top" indent="12"/>
    </xf>
    <xf numFmtId="0" fontId="11" fillId="0" borderId="11" xfId="0" applyFont="1" applyBorder="1" applyAlignment="1">
      <alignment horizontal="left" vertical="center" indent="2"/>
    </xf>
    <xf numFmtId="0" fontId="11" fillId="0" borderId="0" xfId="0" applyFont="1" applyAlignment="1">
      <alignment horizontal="left" vertical="center" indent="2"/>
    </xf>
    <xf numFmtId="0" fontId="11" fillId="0" borderId="20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13" xfId="0" applyFont="1" applyBorder="1" applyAlignment="1">
      <alignment horizontal="center" vertical="top"/>
    </xf>
    <xf numFmtId="0" fontId="11" fillId="0" borderId="19" xfId="0" applyFont="1" applyBorder="1" applyAlignment="1" applyProtection="1">
      <alignment horizontal="left" vertical="top"/>
      <protection locked="0"/>
    </xf>
    <xf numFmtId="0" fontId="11" fillId="0" borderId="11" xfId="0" applyFont="1" applyBorder="1" applyAlignment="1">
      <alignment horizontal="right" vertical="center" indent="2"/>
    </xf>
    <xf numFmtId="0" fontId="11" fillId="0" borderId="0" xfId="0" applyFont="1" applyAlignment="1">
      <alignment horizontal="right" vertical="center" indent="2"/>
    </xf>
    <xf numFmtId="0" fontId="11" fillId="0" borderId="25" xfId="0" applyFont="1" applyBorder="1" applyAlignment="1" applyProtection="1">
      <alignment horizontal="left" vertical="top"/>
      <protection locked="0"/>
    </xf>
    <xf numFmtId="0" fontId="11" fillId="0" borderId="26" xfId="0" applyFont="1" applyBorder="1" applyAlignment="1" applyProtection="1">
      <alignment horizontal="left" vertical="top"/>
      <protection locked="0"/>
    </xf>
    <xf numFmtId="0" fontId="11" fillId="0" borderId="27" xfId="0" applyFont="1" applyBorder="1" applyAlignment="1" applyProtection="1">
      <alignment horizontal="left" vertical="top"/>
      <protection locked="0"/>
    </xf>
    <xf numFmtId="0" fontId="10" fillId="0" borderId="0" xfId="0" applyFont="1" applyAlignment="1">
      <alignment horizontal="center" vertical="center"/>
    </xf>
    <xf numFmtId="0" fontId="48" fillId="2" borderId="1" xfId="0" applyFont="1" applyFill="1" applyBorder="1" applyAlignment="1">
      <alignment horizontal="center" vertical="top" wrapText="1"/>
    </xf>
  </cellXfs>
  <cellStyles count="2">
    <cellStyle name="Normal 2" xfId="1" xr:uid="{00000000-0005-0000-0000-000000000000}"/>
    <cellStyle name="ปกติ" xfId="0" builtinId="0"/>
  </cellStyles>
  <dxfs count="0"/>
  <tableStyles count="0" defaultTableStyle="TableStyleMedium9" defaultPivotStyle="PivotStyleLight16"/>
  <colors>
    <mruColors>
      <color rgb="FFCC0099"/>
      <color rgb="FFE9FFAB"/>
      <color rgb="FFCCFF33"/>
      <color rgb="FF669900"/>
      <color rgb="FFFFFFCC"/>
      <color rgb="FFD9D9FF"/>
      <color rgb="FFF5E7FF"/>
      <color rgb="FFF3E1FF"/>
      <color rgb="FF33CC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microsoft.com/office/2017/10/relationships/person" Target="persons/person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201081</xdr:colOff>
      <xdr:row>37</xdr:row>
      <xdr:rowOff>95250</xdr:rowOff>
    </xdr:from>
    <xdr:to>
      <xdr:col>3</xdr:col>
      <xdr:colOff>7926915</xdr:colOff>
      <xdr:row>48</xdr:row>
      <xdr:rowOff>84667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90081" y="13790083"/>
          <a:ext cx="7725834" cy="4466167"/>
        </a:xfrm>
        <a:prstGeom prst="rect">
          <a:avLst/>
        </a:prstGeom>
        <a:noFill/>
        <a:ln w="63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592667</xdr:colOff>
      <xdr:row>57</xdr:row>
      <xdr:rowOff>222250</xdr:rowOff>
    </xdr:from>
    <xdr:to>
      <xdr:col>3</xdr:col>
      <xdr:colOff>592667</xdr:colOff>
      <xdr:row>60</xdr:row>
      <xdr:rowOff>169333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81667" y="21590000"/>
          <a:ext cx="0" cy="560916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592667</xdr:colOff>
      <xdr:row>58</xdr:row>
      <xdr:rowOff>179916</xdr:rowOff>
    </xdr:from>
    <xdr:to>
      <xdr:col>3</xdr:col>
      <xdr:colOff>804333</xdr:colOff>
      <xdr:row>58</xdr:row>
      <xdr:rowOff>179916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81667" y="21854583"/>
          <a:ext cx="211666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586322</xdr:colOff>
      <xdr:row>60</xdr:row>
      <xdr:rowOff>162979</xdr:rowOff>
    </xdr:from>
    <xdr:to>
      <xdr:col>3</xdr:col>
      <xdr:colOff>797988</xdr:colOff>
      <xdr:row>60</xdr:row>
      <xdr:rowOff>162979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75322" y="22144562"/>
          <a:ext cx="211666" cy="0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158750</xdr:colOff>
      <xdr:row>55</xdr:row>
      <xdr:rowOff>84668</xdr:rowOff>
    </xdr:from>
    <xdr:to>
      <xdr:col>3</xdr:col>
      <xdr:colOff>7969252</xdr:colOff>
      <xdr:row>68</xdr:row>
      <xdr:rowOff>137584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47750" y="21209001"/>
          <a:ext cx="7810502" cy="3937000"/>
        </a:xfrm>
        <a:prstGeom prst="rect">
          <a:avLst/>
        </a:prstGeom>
        <a:noFill/>
        <a:ln w="63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1390660</xdr:colOff>
      <xdr:row>63</xdr:row>
      <xdr:rowOff>222250</xdr:rowOff>
    </xdr:from>
    <xdr:to>
      <xdr:col>3</xdr:col>
      <xdr:colOff>1612907</xdr:colOff>
      <xdr:row>66</xdr:row>
      <xdr:rowOff>169333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2279660" y="22161500"/>
          <a:ext cx="222247" cy="867833"/>
          <a:chOff x="2523072" y="23431500"/>
          <a:chExt cx="222247" cy="867833"/>
        </a:xfrm>
      </xdr:grpSpPr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2529417" y="23431500"/>
            <a:ext cx="0" cy="867833"/>
          </a:xfrm>
          <a:prstGeom prst="line">
            <a:avLst/>
          </a:prstGeom>
          <a:ln w="222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2529417" y="23696083"/>
            <a:ext cx="211666" cy="0"/>
          </a:xfrm>
          <a:prstGeom prst="line">
            <a:avLst/>
          </a:prstGeom>
          <a:ln w="222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2523072" y="24292979"/>
            <a:ext cx="211666" cy="0"/>
          </a:xfrm>
          <a:prstGeom prst="line">
            <a:avLst/>
          </a:prstGeom>
          <a:ln w="222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2533653" y="23986062"/>
            <a:ext cx="211666" cy="0"/>
          </a:xfrm>
          <a:prstGeom prst="line">
            <a:avLst/>
          </a:prstGeom>
          <a:ln w="222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2091262</xdr:colOff>
      <xdr:row>66</xdr:row>
      <xdr:rowOff>254001</xdr:rowOff>
    </xdr:from>
    <xdr:to>
      <xdr:col>3</xdr:col>
      <xdr:colOff>2302928</xdr:colOff>
      <xdr:row>67</xdr:row>
      <xdr:rowOff>201084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2980262" y="23114001"/>
          <a:ext cx="211666" cy="254000"/>
          <a:chOff x="2980262" y="24648584"/>
          <a:chExt cx="211666" cy="254000"/>
        </a:xfrm>
      </xdr:grpSpPr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2980262" y="24648584"/>
            <a:ext cx="0" cy="253999"/>
          </a:xfrm>
          <a:prstGeom prst="line">
            <a:avLst/>
          </a:prstGeom>
          <a:ln w="222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>
            <a:off x="2980262" y="24902584"/>
            <a:ext cx="211666" cy="0"/>
          </a:xfrm>
          <a:prstGeom prst="line">
            <a:avLst/>
          </a:prstGeom>
          <a:ln w="222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69451</xdr:colOff>
      <xdr:row>75</xdr:row>
      <xdr:rowOff>135599</xdr:rowOff>
    </xdr:from>
    <xdr:to>
      <xdr:col>6</xdr:col>
      <xdr:colOff>347265</xdr:colOff>
      <xdr:row>75</xdr:row>
      <xdr:rowOff>294349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2888851" y="22538399"/>
          <a:ext cx="277814" cy="158750"/>
          <a:chOff x="2855514" y="19983318"/>
          <a:chExt cx="277814" cy="158750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3133328" y="19983318"/>
            <a:ext cx="0" cy="158750"/>
          </a:xfrm>
          <a:prstGeom prst="straightConnector1">
            <a:avLst/>
          </a:prstGeom>
          <a:ln w="63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>
            <a:off x="2855514" y="19989270"/>
            <a:ext cx="270000" cy="0"/>
          </a:xfrm>
          <a:prstGeom prst="line">
            <a:avLst/>
          </a:prstGeom>
          <a:ln w="63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35719</xdr:colOff>
      <xdr:row>54</xdr:row>
      <xdr:rowOff>141685</xdr:rowOff>
    </xdr:from>
    <xdr:to>
      <xdr:col>12</xdr:col>
      <xdr:colOff>313533</xdr:colOff>
      <xdr:row>54</xdr:row>
      <xdr:rowOff>300435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7465219" y="15905560"/>
          <a:ext cx="277814" cy="158750"/>
          <a:chOff x="2855514" y="19983318"/>
          <a:chExt cx="277814" cy="158750"/>
        </a:xfrm>
      </xdr:grpSpPr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>
            <a:off x="3133328" y="19983318"/>
            <a:ext cx="0" cy="158750"/>
          </a:xfrm>
          <a:prstGeom prst="straightConnector1">
            <a:avLst/>
          </a:prstGeom>
          <a:ln w="63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CxnSpPr/>
        </xdr:nvCxnSpPr>
        <xdr:spPr>
          <a:xfrm>
            <a:off x="2855514" y="19989270"/>
            <a:ext cx="270000" cy="0"/>
          </a:xfrm>
          <a:prstGeom prst="line">
            <a:avLst/>
          </a:prstGeom>
          <a:ln w="63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96"/>
  <sheetViews>
    <sheetView zoomScale="90" zoomScaleNormal="90" workbookViewId="0">
      <pane ySplit="2" topLeftCell="A81" activePane="bottomLeft" state="frozen"/>
      <selection activeCell="D71" sqref="D71"/>
      <selection pane="bottomLeft" activeCell="G52" sqref="G52"/>
    </sheetView>
  </sheetViews>
  <sheetFormatPr defaultColWidth="9.140625" defaultRowHeight="24" x14ac:dyDescent="0.55000000000000004"/>
  <cols>
    <col min="1" max="1" width="2.85546875" style="5" customWidth="1"/>
    <col min="2" max="2" width="5" style="6" customWidth="1"/>
    <col min="3" max="3" width="5.42578125" style="6" customWidth="1"/>
    <col min="4" max="4" width="123.28515625" style="5" customWidth="1"/>
    <col min="5" max="16384" width="9.140625" style="5"/>
  </cols>
  <sheetData>
    <row r="1" spans="1:4" x14ac:dyDescent="0.55000000000000004">
      <c r="D1" s="54" t="str">
        <f>วิธีการ!C90</f>
        <v>version 1</v>
      </c>
    </row>
    <row r="2" spans="1:4" ht="29.25" x14ac:dyDescent="0.6">
      <c r="A2" s="39" t="s">
        <v>299</v>
      </c>
    </row>
    <row r="3" spans="1:4" s="34" customFormat="1" ht="39.950000000000003" customHeight="1" x14ac:dyDescent="0.2">
      <c r="A3" s="44"/>
      <c r="B3" s="45">
        <v>1</v>
      </c>
      <c r="C3" s="124" t="s">
        <v>39</v>
      </c>
    </row>
    <row r="4" spans="1:4" ht="24" customHeight="1" x14ac:dyDescent="0.55000000000000004">
      <c r="A4" s="7"/>
      <c r="B4" s="43"/>
      <c r="C4" s="43">
        <v>1.1000000000000001</v>
      </c>
      <c r="D4" s="212" t="s">
        <v>43</v>
      </c>
    </row>
    <row r="5" spans="1:4" ht="24" customHeight="1" x14ac:dyDescent="0.55000000000000004">
      <c r="A5" s="7"/>
      <c r="B5" s="43"/>
      <c r="C5" s="43"/>
      <c r="D5" s="213" t="s">
        <v>46</v>
      </c>
    </row>
    <row r="6" spans="1:4" ht="24" customHeight="1" x14ac:dyDescent="0.55000000000000004">
      <c r="A6" s="7"/>
      <c r="B6" s="43"/>
      <c r="C6" s="43">
        <v>1.2</v>
      </c>
      <c r="D6" s="212" t="s">
        <v>44</v>
      </c>
    </row>
    <row r="7" spans="1:4" ht="24" customHeight="1" x14ac:dyDescent="0.55000000000000004">
      <c r="A7" s="7"/>
      <c r="B7" s="43"/>
      <c r="C7" s="43"/>
      <c r="D7" s="213" t="s">
        <v>47</v>
      </c>
    </row>
    <row r="8" spans="1:4" ht="24" customHeight="1" x14ac:dyDescent="0.55000000000000004">
      <c r="A8" s="7"/>
      <c r="B8" s="43"/>
      <c r="C8" s="43"/>
      <c r="D8" s="213" t="s">
        <v>48</v>
      </c>
    </row>
    <row r="9" spans="1:4" ht="24" customHeight="1" x14ac:dyDescent="0.55000000000000004">
      <c r="A9" s="7"/>
      <c r="B9" s="43"/>
      <c r="C9" s="43">
        <v>1.3</v>
      </c>
      <c r="D9" s="212" t="s">
        <v>45</v>
      </c>
    </row>
    <row r="10" spans="1:4" ht="24" customHeight="1" x14ac:dyDescent="0.55000000000000004">
      <c r="A10" s="7"/>
      <c r="B10" s="43"/>
      <c r="C10" s="43"/>
      <c r="D10" s="213" t="s">
        <v>328</v>
      </c>
    </row>
    <row r="11" spans="1:4" ht="24" customHeight="1" x14ac:dyDescent="0.55000000000000004">
      <c r="A11" s="7"/>
      <c r="B11" s="43"/>
      <c r="C11" s="43"/>
      <c r="D11" s="213" t="s">
        <v>49</v>
      </c>
    </row>
    <row r="12" spans="1:4" ht="24" customHeight="1" x14ac:dyDescent="0.55000000000000004">
      <c r="A12" s="7"/>
      <c r="B12" s="43"/>
      <c r="C12" s="43"/>
      <c r="D12" s="213" t="s">
        <v>50</v>
      </c>
    </row>
    <row r="13" spans="1:4" ht="24" customHeight="1" x14ac:dyDescent="0.55000000000000004">
      <c r="A13" s="7"/>
      <c r="B13" s="43"/>
      <c r="C13" s="43"/>
      <c r="D13" s="213" t="s">
        <v>51</v>
      </c>
    </row>
    <row r="14" spans="1:4" ht="39.950000000000003" customHeight="1" x14ac:dyDescent="0.55000000000000004">
      <c r="A14" s="7"/>
      <c r="B14" s="45">
        <v>2</v>
      </c>
      <c r="C14" s="124" t="s">
        <v>61</v>
      </c>
      <c r="D14" s="34"/>
    </row>
    <row r="15" spans="1:4" x14ac:dyDescent="0.55000000000000004">
      <c r="A15" s="7"/>
      <c r="B15" s="43"/>
      <c r="C15" s="43">
        <v>2.1</v>
      </c>
      <c r="D15" s="212" t="s">
        <v>261</v>
      </c>
    </row>
    <row r="16" spans="1:4" x14ac:dyDescent="0.55000000000000004">
      <c r="A16" s="7"/>
      <c r="B16" s="43"/>
      <c r="C16" s="43">
        <v>2.2000000000000002</v>
      </c>
      <c r="D16" s="7" t="s">
        <v>329</v>
      </c>
    </row>
    <row r="17" spans="1:4" x14ac:dyDescent="0.55000000000000004">
      <c r="A17" s="7"/>
      <c r="B17" s="43"/>
      <c r="C17" s="43"/>
      <c r="D17" s="7" t="s">
        <v>330</v>
      </c>
    </row>
    <row r="18" spans="1:4" x14ac:dyDescent="0.55000000000000004">
      <c r="A18" s="7"/>
      <c r="B18" s="43"/>
      <c r="C18" s="43">
        <v>2.2999999999999998</v>
      </c>
      <c r="D18" s="7" t="s">
        <v>347</v>
      </c>
    </row>
    <row r="19" spans="1:4" s="34" customFormat="1" ht="39.950000000000003" customHeight="1" x14ac:dyDescent="0.2">
      <c r="A19" s="44"/>
      <c r="B19" s="45">
        <v>3</v>
      </c>
      <c r="C19" s="124" t="s">
        <v>60</v>
      </c>
    </row>
    <row r="20" spans="1:4" ht="27.75" customHeight="1" x14ac:dyDescent="0.55000000000000004">
      <c r="A20" s="7"/>
      <c r="B20" s="43"/>
      <c r="C20" s="43">
        <v>3.1</v>
      </c>
      <c r="D20" s="212" t="s">
        <v>262</v>
      </c>
    </row>
    <row r="21" spans="1:4" s="34" customFormat="1" ht="39.950000000000003" customHeight="1" x14ac:dyDescent="0.2">
      <c r="A21" s="44"/>
      <c r="B21" s="45">
        <v>4</v>
      </c>
      <c r="C21" s="124" t="s">
        <v>59</v>
      </c>
    </row>
    <row r="22" spans="1:4" ht="24" customHeight="1" x14ac:dyDescent="0.55000000000000004">
      <c r="A22" s="7"/>
      <c r="B22" s="43"/>
      <c r="C22" s="43">
        <v>4.0999999999999996</v>
      </c>
      <c r="D22" s="214" t="s">
        <v>57</v>
      </c>
    </row>
    <row r="23" spans="1:4" ht="24" customHeight="1" x14ac:dyDescent="0.55000000000000004">
      <c r="A23" s="7"/>
      <c r="B23" s="43"/>
      <c r="C23" s="43"/>
      <c r="D23" s="212" t="s">
        <v>52</v>
      </c>
    </row>
    <row r="24" spans="1:4" ht="24" customHeight="1" x14ac:dyDescent="0.55000000000000004">
      <c r="A24" s="7"/>
      <c r="B24" s="43"/>
      <c r="C24" s="43"/>
      <c r="D24" s="215" t="s">
        <v>53</v>
      </c>
    </row>
    <row r="25" spans="1:4" ht="24" customHeight="1" x14ac:dyDescent="0.55000000000000004">
      <c r="A25" s="7"/>
      <c r="B25" s="43"/>
      <c r="C25" s="43"/>
      <c r="D25" s="215" t="s">
        <v>54</v>
      </c>
    </row>
    <row r="26" spans="1:4" ht="24" customHeight="1" x14ac:dyDescent="0.55000000000000004">
      <c r="A26" s="7"/>
      <c r="B26" s="43"/>
      <c r="C26" s="43"/>
      <c r="D26" s="215" t="s">
        <v>56</v>
      </c>
    </row>
    <row r="27" spans="1:4" ht="24" customHeight="1" x14ac:dyDescent="0.55000000000000004">
      <c r="A27" s="7"/>
      <c r="B27" s="43"/>
      <c r="C27" s="43"/>
      <c r="D27" s="215" t="s">
        <v>130</v>
      </c>
    </row>
    <row r="28" spans="1:4" ht="24" customHeight="1" x14ac:dyDescent="0.55000000000000004">
      <c r="A28" s="7"/>
      <c r="B28" s="43"/>
      <c r="C28" s="43"/>
      <c r="D28" s="216" t="s">
        <v>55</v>
      </c>
    </row>
    <row r="29" spans="1:4" ht="24" customHeight="1" x14ac:dyDescent="0.55000000000000004">
      <c r="A29" s="7"/>
      <c r="B29" s="43"/>
      <c r="C29" s="43">
        <v>4.2</v>
      </c>
      <c r="D29" s="214" t="s">
        <v>217</v>
      </c>
    </row>
    <row r="30" spans="1:4" ht="48" x14ac:dyDescent="0.55000000000000004">
      <c r="A30" s="7"/>
      <c r="B30" s="43"/>
      <c r="C30" s="43"/>
      <c r="D30" s="212" t="s">
        <v>348</v>
      </c>
    </row>
    <row r="31" spans="1:4" ht="24" customHeight="1" x14ac:dyDescent="0.55000000000000004">
      <c r="A31" s="7"/>
      <c r="B31" s="43"/>
      <c r="C31" s="43">
        <v>4.3</v>
      </c>
      <c r="D31" s="7" t="s">
        <v>131</v>
      </c>
    </row>
    <row r="32" spans="1:4" s="34" customFormat="1" ht="39.950000000000003" customHeight="1" x14ac:dyDescent="0.2">
      <c r="A32" s="44"/>
      <c r="B32" s="45">
        <v>5</v>
      </c>
      <c r="C32" s="124" t="s">
        <v>58</v>
      </c>
    </row>
    <row r="33" spans="1:4" ht="24" customHeight="1" x14ac:dyDescent="0.55000000000000004">
      <c r="A33" s="7"/>
      <c r="B33" s="43"/>
      <c r="C33" s="43">
        <v>5.0999999999999996</v>
      </c>
      <c r="D33" s="214" t="s">
        <v>129</v>
      </c>
    </row>
    <row r="34" spans="1:4" ht="24" customHeight="1" x14ac:dyDescent="0.55000000000000004">
      <c r="A34" s="7"/>
      <c r="B34" s="43"/>
      <c r="C34" s="43"/>
      <c r="D34" s="212" t="s">
        <v>132</v>
      </c>
    </row>
    <row r="35" spans="1:4" ht="24" customHeight="1" x14ac:dyDescent="0.55000000000000004">
      <c r="A35" s="7"/>
      <c r="B35" s="43"/>
      <c r="C35" s="43">
        <v>5.2</v>
      </c>
      <c r="D35" s="214" t="s">
        <v>40</v>
      </c>
    </row>
    <row r="36" spans="1:4" ht="24" customHeight="1" x14ac:dyDescent="0.55000000000000004">
      <c r="A36" s="7"/>
      <c r="B36" s="43"/>
      <c r="C36" s="43"/>
      <c r="D36" s="248" t="s">
        <v>219</v>
      </c>
    </row>
    <row r="37" spans="1:4" ht="24" customHeight="1" x14ac:dyDescent="0.55000000000000004">
      <c r="A37" s="7"/>
      <c r="B37" s="43"/>
      <c r="C37" s="43"/>
      <c r="D37" s="248" t="s">
        <v>220</v>
      </c>
    </row>
    <row r="38" spans="1:4" ht="14.25" customHeight="1" x14ac:dyDescent="0.55000000000000004">
      <c r="A38" s="7"/>
      <c r="B38" s="43"/>
      <c r="C38" s="43"/>
      <c r="D38" s="248"/>
    </row>
    <row r="39" spans="1:4" ht="24" customHeight="1" x14ac:dyDescent="0.55000000000000004">
      <c r="A39" s="7"/>
      <c r="B39" s="43"/>
      <c r="C39" s="43"/>
      <c r="D39" s="253" t="s">
        <v>235</v>
      </c>
    </row>
    <row r="40" spans="1:4" ht="24" customHeight="1" x14ac:dyDescent="0.55000000000000004">
      <c r="A40" s="7"/>
      <c r="B40" s="43"/>
      <c r="C40" s="43"/>
      <c r="D40" s="250" t="s">
        <v>331</v>
      </c>
    </row>
    <row r="41" spans="1:4" ht="24" customHeight="1" x14ac:dyDescent="0.55000000000000004">
      <c r="A41" s="7"/>
      <c r="B41" s="43"/>
      <c r="C41" s="43"/>
      <c r="D41" s="250" t="s">
        <v>225</v>
      </c>
    </row>
    <row r="42" spans="1:4" ht="24" customHeight="1" x14ac:dyDescent="0.55000000000000004">
      <c r="A42" s="7"/>
      <c r="B42" s="43"/>
      <c r="C42" s="43"/>
      <c r="D42" s="250" t="s">
        <v>226</v>
      </c>
    </row>
    <row r="43" spans="1:4" ht="24" customHeight="1" x14ac:dyDescent="0.55000000000000004">
      <c r="A43" s="7"/>
      <c r="B43" s="43"/>
      <c r="C43" s="43"/>
      <c r="D43" s="250" t="s">
        <v>227</v>
      </c>
    </row>
    <row r="44" spans="1:4" ht="24" customHeight="1" x14ac:dyDescent="0.55000000000000004">
      <c r="A44" s="7"/>
      <c r="B44" s="43"/>
      <c r="C44" s="43"/>
      <c r="D44" s="249" t="s">
        <v>228</v>
      </c>
    </row>
    <row r="45" spans="1:4" ht="48" x14ac:dyDescent="0.55000000000000004">
      <c r="A45" s="7"/>
      <c r="B45" s="43"/>
      <c r="C45" s="43"/>
      <c r="D45" s="250" t="s">
        <v>229</v>
      </c>
    </row>
    <row r="46" spans="1:4" ht="48" x14ac:dyDescent="0.55000000000000004">
      <c r="A46" s="7"/>
      <c r="B46" s="43"/>
      <c r="C46" s="43"/>
      <c r="D46" s="250" t="s">
        <v>230</v>
      </c>
    </row>
    <row r="47" spans="1:4" ht="48" x14ac:dyDescent="0.55000000000000004">
      <c r="A47" s="7"/>
      <c r="B47" s="43"/>
      <c r="C47" s="43"/>
      <c r="D47" s="250" t="s">
        <v>231</v>
      </c>
    </row>
    <row r="48" spans="1:4" ht="48" x14ac:dyDescent="0.55000000000000004">
      <c r="A48" s="7"/>
      <c r="B48" s="43"/>
      <c r="C48" s="43"/>
      <c r="D48" s="251" t="s">
        <v>232</v>
      </c>
    </row>
    <row r="49" spans="1:4" ht="15" customHeight="1" x14ac:dyDescent="0.55000000000000004">
      <c r="A49" s="7"/>
      <c r="B49" s="43"/>
      <c r="C49" s="43"/>
      <c r="D49" s="251"/>
    </row>
    <row r="50" spans="1:4" ht="24" customHeight="1" x14ac:dyDescent="0.55000000000000004">
      <c r="A50" s="7"/>
      <c r="B50" s="43"/>
      <c r="C50" s="6">
        <v>5.3</v>
      </c>
      <c r="D50" s="214" t="s">
        <v>41</v>
      </c>
    </row>
    <row r="51" spans="1:4" ht="48" x14ac:dyDescent="0.55000000000000004">
      <c r="A51" s="7"/>
      <c r="B51" s="43"/>
      <c r="C51" s="43"/>
      <c r="D51" s="212" t="s">
        <v>349</v>
      </c>
    </row>
    <row r="52" spans="1:4" ht="24" customHeight="1" x14ac:dyDescent="0.55000000000000004">
      <c r="C52" s="6">
        <v>5.4</v>
      </c>
      <c r="D52" s="214" t="s">
        <v>42</v>
      </c>
    </row>
    <row r="53" spans="1:4" ht="24" customHeight="1" x14ac:dyDescent="0.55000000000000004">
      <c r="D53" s="212" t="s">
        <v>332</v>
      </c>
    </row>
    <row r="54" spans="1:4" ht="24" customHeight="1" x14ac:dyDescent="0.55000000000000004">
      <c r="C54" s="6">
        <v>5.6</v>
      </c>
      <c r="D54" s="7" t="s">
        <v>243</v>
      </c>
    </row>
    <row r="55" spans="1:4" ht="24" customHeight="1" x14ac:dyDescent="0.55000000000000004">
      <c r="C55" s="6">
        <v>5.7</v>
      </c>
      <c r="D55" s="7" t="s">
        <v>234</v>
      </c>
    </row>
    <row r="56" spans="1:4" ht="15.75" customHeight="1" x14ac:dyDescent="0.55000000000000004">
      <c r="D56" s="7"/>
    </row>
    <row r="57" spans="1:4" ht="24" customHeight="1" x14ac:dyDescent="0.55000000000000004">
      <c r="D57" s="252" t="s">
        <v>236</v>
      </c>
    </row>
    <row r="58" spans="1:4" ht="24" customHeight="1" x14ac:dyDescent="0.55000000000000004">
      <c r="D58" s="254" t="s">
        <v>272</v>
      </c>
    </row>
    <row r="59" spans="1:4" ht="24" customHeight="1" x14ac:dyDescent="0.55000000000000004">
      <c r="D59" s="256" t="s">
        <v>241</v>
      </c>
    </row>
    <row r="60" spans="1:4" ht="24" customHeight="1" x14ac:dyDescent="0.55000000000000004">
      <c r="D60" s="255" t="s">
        <v>273</v>
      </c>
    </row>
    <row r="61" spans="1:4" ht="24" customHeight="1" x14ac:dyDescent="0.55000000000000004">
      <c r="D61" s="256" t="s">
        <v>237</v>
      </c>
    </row>
    <row r="62" spans="1:4" ht="24" customHeight="1" x14ac:dyDescent="0.55000000000000004">
      <c r="D62" s="255" t="s">
        <v>238</v>
      </c>
    </row>
    <row r="63" spans="1:4" ht="24" customHeight="1" x14ac:dyDescent="0.55000000000000004">
      <c r="D63" s="254" t="s">
        <v>276</v>
      </c>
    </row>
    <row r="64" spans="1:4" ht="24" customHeight="1" x14ac:dyDescent="0.55000000000000004">
      <c r="D64" s="257" t="s">
        <v>277</v>
      </c>
    </row>
    <row r="65" spans="1:4" ht="24" customHeight="1" x14ac:dyDescent="0.55000000000000004">
      <c r="D65" s="258" t="s">
        <v>274</v>
      </c>
    </row>
    <row r="66" spans="1:4" ht="24" customHeight="1" x14ac:dyDescent="0.55000000000000004">
      <c r="D66" s="258" t="s">
        <v>275</v>
      </c>
    </row>
    <row r="67" spans="1:4" ht="24" customHeight="1" x14ac:dyDescent="0.55000000000000004">
      <c r="D67" s="259" t="s">
        <v>239</v>
      </c>
    </row>
    <row r="68" spans="1:4" ht="24" customHeight="1" x14ac:dyDescent="0.55000000000000004">
      <c r="D68" s="260" t="s">
        <v>240</v>
      </c>
    </row>
    <row r="69" spans="1:4" ht="24" customHeight="1" x14ac:dyDescent="0.55000000000000004">
      <c r="D69" s="255"/>
    </row>
    <row r="70" spans="1:4" s="34" customFormat="1" ht="39.950000000000003" customHeight="1" x14ac:dyDescent="0.2">
      <c r="A70" s="44"/>
      <c r="B70" s="45">
        <v>6</v>
      </c>
      <c r="C70" s="124" t="s">
        <v>68</v>
      </c>
    </row>
    <row r="71" spans="1:4" ht="24" customHeight="1" x14ac:dyDescent="0.55000000000000004">
      <c r="C71" s="6">
        <v>6.1</v>
      </c>
      <c r="D71" s="7" t="s">
        <v>76</v>
      </c>
    </row>
    <row r="72" spans="1:4" ht="24" customHeight="1" x14ac:dyDescent="0.55000000000000004">
      <c r="C72" s="6">
        <v>6.2</v>
      </c>
      <c r="D72" s="7" t="s">
        <v>67</v>
      </c>
    </row>
    <row r="73" spans="1:4" ht="24" customHeight="1" x14ac:dyDescent="0.55000000000000004">
      <c r="C73" s="6">
        <v>6.3</v>
      </c>
      <c r="D73" s="7" t="s">
        <v>77</v>
      </c>
    </row>
    <row r="74" spans="1:4" ht="24" customHeight="1" x14ac:dyDescent="0.55000000000000004">
      <c r="D74" s="7" t="s">
        <v>78</v>
      </c>
    </row>
    <row r="75" spans="1:4" ht="24" customHeight="1" x14ac:dyDescent="0.55000000000000004">
      <c r="D75" s="7" t="s">
        <v>79</v>
      </c>
    </row>
    <row r="76" spans="1:4" ht="24" customHeight="1" x14ac:dyDescent="0.55000000000000004">
      <c r="C76" s="6">
        <v>6.4</v>
      </c>
      <c r="D76" s="7" t="s">
        <v>70</v>
      </c>
    </row>
    <row r="77" spans="1:4" x14ac:dyDescent="0.55000000000000004">
      <c r="D77" s="7" t="s">
        <v>72</v>
      </c>
    </row>
    <row r="78" spans="1:4" x14ac:dyDescent="0.55000000000000004">
      <c r="D78" s="7" t="s">
        <v>71</v>
      </c>
    </row>
    <row r="79" spans="1:4" x14ac:dyDescent="0.55000000000000004">
      <c r="D79" s="7" t="s">
        <v>73</v>
      </c>
    </row>
    <row r="80" spans="1:4" x14ac:dyDescent="0.55000000000000004">
      <c r="D80" s="7" t="s">
        <v>74</v>
      </c>
    </row>
    <row r="81" spans="1:4" x14ac:dyDescent="0.55000000000000004">
      <c r="D81" s="217" t="s">
        <v>75</v>
      </c>
    </row>
    <row r="82" spans="1:4" x14ac:dyDescent="0.55000000000000004">
      <c r="D82" s="7" t="s">
        <v>69</v>
      </c>
    </row>
    <row r="83" spans="1:4" x14ac:dyDescent="0.55000000000000004">
      <c r="C83" s="6">
        <v>6.5</v>
      </c>
      <c r="D83" s="217" t="s">
        <v>80</v>
      </c>
    </row>
    <row r="84" spans="1:4" x14ac:dyDescent="0.55000000000000004">
      <c r="D84" s="213" t="s">
        <v>81</v>
      </c>
    </row>
    <row r="85" spans="1:4" x14ac:dyDescent="0.55000000000000004">
      <c r="D85" s="218" t="s">
        <v>84</v>
      </c>
    </row>
    <row r="86" spans="1:4" x14ac:dyDescent="0.55000000000000004">
      <c r="D86" s="213" t="s">
        <v>82</v>
      </c>
    </row>
    <row r="87" spans="1:4" x14ac:dyDescent="0.55000000000000004">
      <c r="D87" s="218" t="s">
        <v>83</v>
      </c>
    </row>
    <row r="88" spans="1:4" x14ac:dyDescent="0.55000000000000004">
      <c r="D88" s="7" t="str">
        <f>IF(COUNTIF(A92:A96,"*")=1,"","กรุณาระบุ * หน้า version ล่าสุด ตรงแถบสีดำ")</f>
        <v/>
      </c>
    </row>
    <row r="89" spans="1:4" x14ac:dyDescent="0.55000000000000004">
      <c r="A89" s="219"/>
      <c r="B89" s="220" t="s">
        <v>242</v>
      </c>
      <c r="C89" s="221"/>
      <c r="D89" s="222"/>
    </row>
    <row r="90" spans="1:4" ht="27.75" x14ac:dyDescent="0.55000000000000004">
      <c r="A90" s="223"/>
      <c r="B90" s="224"/>
      <c r="C90" s="225" t="str">
        <f>IF(COUNTIF(A92:A96,"*")=1,VLOOKUP("*",A92:C96,3,FALSE),"")</f>
        <v>version 1</v>
      </c>
      <c r="D90" s="226" t="s">
        <v>108</v>
      </c>
    </row>
    <row r="91" spans="1:4" ht="24" customHeight="1" x14ac:dyDescent="0.55000000000000004">
      <c r="A91" s="227"/>
      <c r="B91" s="228" t="s">
        <v>206</v>
      </c>
      <c r="C91" s="228"/>
      <c r="D91" s="7"/>
    </row>
    <row r="92" spans="1:4" ht="26.25" x14ac:dyDescent="0.55000000000000004">
      <c r="A92" s="229" t="s">
        <v>205</v>
      </c>
      <c r="C92" s="230" t="s">
        <v>64</v>
      </c>
      <c r="D92" s="7" t="s">
        <v>333</v>
      </c>
    </row>
    <row r="93" spans="1:4" ht="26.25" x14ac:dyDescent="0.55000000000000004">
      <c r="A93" s="231"/>
      <c r="C93" s="230"/>
      <c r="D93" s="7" t="s">
        <v>334</v>
      </c>
    </row>
    <row r="94" spans="1:4" ht="26.25" x14ac:dyDescent="0.55000000000000004">
      <c r="A94" s="231"/>
      <c r="C94" s="230"/>
      <c r="D94" s="7" t="s">
        <v>330</v>
      </c>
    </row>
    <row r="95" spans="1:4" ht="26.25" x14ac:dyDescent="0.55000000000000004">
      <c r="A95" s="231"/>
      <c r="C95" s="230"/>
      <c r="D95" s="7" t="s">
        <v>133</v>
      </c>
    </row>
    <row r="96" spans="1:4" ht="6" customHeight="1" x14ac:dyDescent="0.55000000000000004">
      <c r="A96" s="232"/>
      <c r="B96" s="233"/>
      <c r="C96" s="233"/>
      <c r="D96" s="234"/>
    </row>
  </sheetData>
  <sheetProtection formatRows="0" selectLockedCells="1"/>
  <printOptions horizontalCentered="1"/>
  <pageMargins left="0.19685039370078741" right="0.19685039370078741" top="0.4" bottom="0.43307086614173229" header="0.11811023622047245" footer="0.11811023622047245"/>
  <pageSetup paperSize="9" scale="75" orientation="portrait" r:id="rId1"/>
  <headerFooter>
    <oddFooter>&amp;C&amp;"CordiaUPC,Regular"&amp;13หน้า &amp;P</oddFooter>
  </headerFooter>
  <rowBreaks count="1" manualBreakCount="1">
    <brk id="3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Q121"/>
  <sheetViews>
    <sheetView showZeros="0" zoomScaleNormal="100" workbookViewId="0">
      <pane ySplit="2" topLeftCell="A3" activePane="bottomLeft" state="frozen"/>
      <selection activeCell="D31" sqref="D31"/>
      <selection pane="bottomLeft" activeCell="G28" sqref="G28:L28"/>
    </sheetView>
  </sheetViews>
  <sheetFormatPr defaultColWidth="9.140625" defaultRowHeight="24" x14ac:dyDescent="0.55000000000000004"/>
  <cols>
    <col min="1" max="1" width="9.140625" style="5"/>
    <col min="2" max="2" width="5" style="6" customWidth="1"/>
    <col min="3" max="3" width="2.42578125" style="5" customWidth="1"/>
    <col min="4" max="4" width="3.5703125" style="5" customWidth="1"/>
    <col min="5" max="5" width="2.42578125" style="5" customWidth="1"/>
    <col min="6" max="6" width="19.7109375" style="5" customWidth="1"/>
    <col min="7" max="7" width="9.28515625" style="5" customWidth="1"/>
    <col min="8" max="8" width="4.28515625" style="5" customWidth="1"/>
    <col min="9" max="9" width="14.5703125" style="5" customWidth="1"/>
    <col min="10" max="10" width="19.28515625" style="5" customWidth="1"/>
    <col min="11" max="13" width="10.85546875" style="5" customWidth="1"/>
    <col min="14" max="14" width="9.140625" style="5" customWidth="1"/>
    <col min="15" max="15" width="0.85546875" style="5" customWidth="1"/>
    <col min="16" max="16" width="30.28515625" style="5" hidden="1" customWidth="1"/>
    <col min="17" max="17" width="25.7109375" style="5" hidden="1" customWidth="1"/>
    <col min="18" max="18" width="24" style="5" customWidth="1"/>
    <col min="19" max="16384" width="9.140625" style="5"/>
  </cols>
  <sheetData>
    <row r="1" spans="1:17" x14ac:dyDescent="0.55000000000000004">
      <c r="A1" s="51"/>
      <c r="N1" s="54" t="str">
        <f>วิธีการ!C90</f>
        <v>version 1</v>
      </c>
    </row>
    <row r="2" spans="1:17" ht="29.25" x14ac:dyDescent="0.6">
      <c r="A2" s="39" t="s">
        <v>298</v>
      </c>
    </row>
    <row r="3" spans="1:17" s="7" customFormat="1" ht="23.1" customHeight="1" x14ac:dyDescent="0.2">
      <c r="A3" s="145"/>
      <c r="B3" s="43"/>
      <c r="L3" s="146"/>
      <c r="P3" s="147" t="s">
        <v>107</v>
      </c>
      <c r="Q3" s="171" t="s">
        <v>189</v>
      </c>
    </row>
    <row r="4" spans="1:17" s="34" customFormat="1" ht="23.1" customHeight="1" x14ac:dyDescent="0.2">
      <c r="A4" s="44"/>
      <c r="B4" s="45">
        <v>1</v>
      </c>
      <c r="C4" s="124" t="s">
        <v>35</v>
      </c>
      <c r="G4" s="157">
        <v>2567</v>
      </c>
      <c r="H4" s="177"/>
      <c r="L4" s="158"/>
      <c r="P4" s="169" t="str">
        <f>IF(G4&gt;0,"","ระบุปีงบประมาณ")</f>
        <v/>
      </c>
      <c r="Q4" s="172"/>
    </row>
    <row r="5" spans="1:17" s="7" customFormat="1" ht="23.1" customHeight="1" x14ac:dyDescent="0.2">
      <c r="A5" s="34"/>
      <c r="B5" s="45">
        <v>2</v>
      </c>
      <c r="C5" s="124" t="s">
        <v>0</v>
      </c>
      <c r="D5" s="34"/>
      <c r="E5" s="34"/>
      <c r="F5" s="34"/>
      <c r="G5" s="159" t="s">
        <v>199</v>
      </c>
      <c r="H5" s="34"/>
      <c r="I5" s="34"/>
      <c r="J5" s="34"/>
      <c r="K5" s="34"/>
      <c r="L5" s="158"/>
      <c r="M5" s="34"/>
      <c r="N5" s="34"/>
      <c r="P5" s="170" t="str">
        <f>IF(G4&gt;0,IF(AND(D6="x",D7="x"),"ตรวจสอบ - ระบุรอบการประเมิน",""),IF(OR(D6="x",D7="x"),"ตรวจสอบ - ระบุปีงบประมาณ",""))</f>
        <v/>
      </c>
      <c r="Q5" s="172"/>
    </row>
    <row r="6" spans="1:17" s="7" customFormat="1" ht="23.1" customHeight="1" x14ac:dyDescent="0.2">
      <c r="B6" s="43"/>
      <c r="C6" s="47" t="s">
        <v>16</v>
      </c>
      <c r="D6" s="149"/>
      <c r="E6" s="7" t="s">
        <v>17</v>
      </c>
      <c r="F6" s="7" t="s">
        <v>32</v>
      </c>
      <c r="I6" s="148">
        <f>IF(G4&gt;0,G4-1,"…..")</f>
        <v>2566</v>
      </c>
      <c r="J6" s="7" t="s">
        <v>196</v>
      </c>
      <c r="K6" s="148">
        <f>IF(G4&gt;0,G4,"…..")</f>
        <v>2567</v>
      </c>
      <c r="L6" s="146"/>
      <c r="P6" s="170" t="str">
        <f>IF(OR(D6="",D6="x"),"","ตรวจสอบ - ระบุเครื่องหมาย x")</f>
        <v/>
      </c>
      <c r="Q6" s="172"/>
    </row>
    <row r="7" spans="1:17" s="7" customFormat="1" ht="23.1" customHeight="1" x14ac:dyDescent="0.2">
      <c r="B7" s="43"/>
      <c r="C7" s="47" t="s">
        <v>16</v>
      </c>
      <c r="D7" s="149" t="s">
        <v>284</v>
      </c>
      <c r="E7" s="7" t="s">
        <v>17</v>
      </c>
      <c r="F7" s="7" t="s">
        <v>33</v>
      </c>
      <c r="I7" s="148">
        <f>IF(G4&gt;0,G4,"…..")</f>
        <v>2567</v>
      </c>
      <c r="J7" s="7" t="s">
        <v>195</v>
      </c>
      <c r="K7" s="148">
        <f>IF(G4&gt;0,G4,"…..")</f>
        <v>2567</v>
      </c>
      <c r="L7" s="146"/>
      <c r="P7" s="170" t="str">
        <f>IF(OR(D7="",D7="x"),"","ตรวจสอบ - ระบุเครื่องหมาย x")</f>
        <v/>
      </c>
      <c r="Q7" s="172"/>
    </row>
    <row r="8" spans="1:17" s="7" customFormat="1" ht="23.1" hidden="1" customHeight="1" x14ac:dyDescent="0.2">
      <c r="B8" s="43"/>
      <c r="C8" s="47" t="s">
        <v>16</v>
      </c>
      <c r="D8" s="149"/>
      <c r="E8" s="7" t="s">
        <v>17</v>
      </c>
      <c r="F8" s="7" t="s">
        <v>335</v>
      </c>
      <c r="H8" s="149"/>
      <c r="I8" s="148" t="s">
        <v>200</v>
      </c>
      <c r="J8" s="150"/>
      <c r="K8" s="43" t="s">
        <v>190</v>
      </c>
      <c r="L8" s="348"/>
      <c r="M8" s="348"/>
      <c r="P8" s="173" t="str">
        <f>IF(OR(D8="",D8="x"),IF(AND(D8="x",OR(D7="x",D6="x")),"ตรวจสอบ - ระบุมากกว่า 1 รอบ",""),"ตรวจสอบ - ระบุเครื่องหมาย x")</f>
        <v/>
      </c>
      <c r="Q8" s="172"/>
    </row>
    <row r="9" spans="1:17" s="7" customFormat="1" ht="23.1" customHeight="1" x14ac:dyDescent="0.2">
      <c r="A9" s="34"/>
      <c r="B9" s="45">
        <v>3</v>
      </c>
      <c r="C9" s="124" t="s">
        <v>31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P9" s="173" t="str">
        <f>IF(D8="x",IF(H8&gt;0,IF(AND(J8&gt;0,L8&gt;0,L8&gt;J8),"","ตรวจสอบ - ค่าวันเริ่มต้น/สิ้นสุด"),"ตรวจสอบ - ระบุจำนวนเดือน"),"")</f>
        <v/>
      </c>
      <c r="Q9" s="172"/>
    </row>
    <row r="10" spans="1:17" s="7" customFormat="1" ht="23.1" customHeight="1" x14ac:dyDescent="0.2">
      <c r="B10" s="43"/>
      <c r="F10" s="155" t="s">
        <v>233</v>
      </c>
      <c r="G10" s="349"/>
      <c r="H10" s="349"/>
      <c r="I10" s="349"/>
      <c r="J10" s="349"/>
      <c r="K10" s="349"/>
      <c r="L10" s="349"/>
      <c r="P10" s="168"/>
      <c r="Q10" s="172"/>
    </row>
    <row r="11" spans="1:17" s="7" customFormat="1" ht="23.1" customHeight="1" x14ac:dyDescent="0.2">
      <c r="B11" s="43"/>
      <c r="D11" s="47"/>
      <c r="F11" s="155" t="s">
        <v>15</v>
      </c>
      <c r="G11" s="356"/>
      <c r="H11" s="356"/>
      <c r="I11" s="356"/>
      <c r="J11" s="356"/>
      <c r="K11" s="356"/>
      <c r="L11" s="356"/>
      <c r="P11" s="168"/>
      <c r="Q11" s="172"/>
    </row>
    <row r="12" spans="1:17" s="7" customFormat="1" ht="23.1" customHeight="1" x14ac:dyDescent="0.2">
      <c r="B12" s="43"/>
      <c r="D12" s="47"/>
      <c r="F12" s="155" t="s">
        <v>9</v>
      </c>
      <c r="G12" s="356" t="s">
        <v>63</v>
      </c>
      <c r="H12" s="356"/>
      <c r="I12" s="356"/>
      <c r="J12" s="356"/>
      <c r="K12" s="356"/>
      <c r="L12" s="356"/>
      <c r="P12" s="168"/>
      <c r="Q12" s="172" t="s">
        <v>174</v>
      </c>
    </row>
    <row r="13" spans="1:17" s="7" customFormat="1" ht="23.1" customHeight="1" x14ac:dyDescent="0.2">
      <c r="B13" s="43"/>
      <c r="D13" s="47"/>
      <c r="F13" s="155" t="s">
        <v>11</v>
      </c>
      <c r="G13" s="356" t="s">
        <v>63</v>
      </c>
      <c r="H13" s="356"/>
      <c r="I13" s="356"/>
      <c r="J13" s="356"/>
      <c r="K13" s="356"/>
      <c r="L13" s="356"/>
      <c r="P13" s="168"/>
      <c r="Q13" s="172" t="s">
        <v>175</v>
      </c>
    </row>
    <row r="14" spans="1:17" s="7" customFormat="1" ht="23.1" customHeight="1" x14ac:dyDescent="0.2">
      <c r="B14" s="43"/>
      <c r="D14" s="47"/>
      <c r="F14" s="155" t="s">
        <v>10</v>
      </c>
      <c r="G14" s="356" t="s">
        <v>63</v>
      </c>
      <c r="H14" s="356"/>
      <c r="I14" s="356"/>
      <c r="J14" s="356"/>
      <c r="K14" s="356"/>
      <c r="L14" s="356"/>
      <c r="P14" s="168"/>
      <c r="Q14" s="172" t="s">
        <v>176</v>
      </c>
    </row>
    <row r="15" spans="1:17" s="7" customFormat="1" ht="23.1" customHeight="1" x14ac:dyDescent="0.2">
      <c r="B15" s="43"/>
      <c r="D15" s="47"/>
      <c r="F15" s="155" t="s">
        <v>300</v>
      </c>
      <c r="G15" s="356" t="s">
        <v>304</v>
      </c>
      <c r="H15" s="356"/>
      <c r="I15" s="356"/>
      <c r="J15" s="356"/>
      <c r="K15" s="356"/>
      <c r="L15" s="356"/>
      <c r="P15" s="170" t="str">
        <f>IF(G15&gt;0,"","ระบุกลุ่มพนักงาน")</f>
        <v/>
      </c>
      <c r="Q15" s="172" t="s">
        <v>177</v>
      </c>
    </row>
    <row r="16" spans="1:17" s="7" customFormat="1" ht="23.1" customHeight="1" x14ac:dyDescent="0.2">
      <c r="B16" s="43"/>
      <c r="F16" s="155" t="s">
        <v>269</v>
      </c>
      <c r="G16" s="356" t="s">
        <v>63</v>
      </c>
      <c r="H16" s="356"/>
      <c r="I16" s="356"/>
      <c r="J16" s="356"/>
      <c r="K16" s="356"/>
      <c r="L16" s="356"/>
      <c r="Q16" s="172" t="s">
        <v>178</v>
      </c>
    </row>
    <row r="17" spans="1:17" s="7" customFormat="1" ht="23.1" customHeight="1" x14ac:dyDescent="0.2">
      <c r="B17" s="43"/>
      <c r="F17" s="175" t="s">
        <v>270</v>
      </c>
      <c r="G17" s="356" t="s">
        <v>244</v>
      </c>
      <c r="H17" s="356"/>
      <c r="I17" s="356"/>
      <c r="J17" s="356"/>
      <c r="K17" s="356"/>
      <c r="L17" s="356"/>
      <c r="Q17" s="172" t="s">
        <v>178</v>
      </c>
    </row>
    <row r="18" spans="1:17" s="7" customFormat="1" ht="23.1" customHeight="1" x14ac:dyDescent="0.2">
      <c r="B18" s="43"/>
      <c r="F18" s="155" t="s">
        <v>202</v>
      </c>
      <c r="G18" s="356"/>
      <c r="H18" s="356"/>
      <c r="I18" s="356"/>
      <c r="J18" s="356"/>
      <c r="K18" s="356"/>
      <c r="L18" s="356"/>
      <c r="Q18" s="172" t="s">
        <v>178</v>
      </c>
    </row>
    <row r="19" spans="1:17" s="7" customFormat="1" ht="23.1" customHeight="1" x14ac:dyDescent="0.2">
      <c r="B19" s="43"/>
      <c r="F19" s="176" t="s">
        <v>203</v>
      </c>
      <c r="G19" s="356"/>
      <c r="H19" s="356"/>
      <c r="I19" s="356"/>
      <c r="J19" s="356"/>
      <c r="K19" s="356"/>
      <c r="L19" s="356"/>
      <c r="Q19" s="172" t="s">
        <v>178</v>
      </c>
    </row>
    <row r="20" spans="1:17" s="7" customFormat="1" ht="23.1" customHeight="1" x14ac:dyDescent="0.2">
      <c r="B20" s="43"/>
      <c r="F20" s="155" t="s">
        <v>86</v>
      </c>
      <c r="G20" s="357"/>
      <c r="H20" s="357"/>
      <c r="I20" s="357"/>
      <c r="J20" s="357"/>
      <c r="K20" s="357"/>
      <c r="L20" s="357"/>
      <c r="Q20" s="172" t="s">
        <v>179</v>
      </c>
    </row>
    <row r="21" spans="1:17" s="7" customFormat="1" ht="23.1" customHeight="1" x14ac:dyDescent="0.2">
      <c r="B21" s="43"/>
      <c r="F21" s="155"/>
      <c r="J21" s="174" t="s">
        <v>201</v>
      </c>
      <c r="K21" s="361">
        <f>IF(D8&lt;&gt;"x",IF(G4&gt;0,IF(D6="x",DATE(K6-543,1,31),IF(D7="x",DATE(K7-543,7,31),"")),""),L8)</f>
        <v>45504</v>
      </c>
      <c r="L21" s="361"/>
      <c r="M21" s="43"/>
      <c r="P21" s="170" t="str">
        <f>IF(AND(K21&lt;&gt;"",G22&lt;&gt;"",K21&lt;G22),"ตรวจสอบ - ค่าวันสิ้นสุด &gt; วันเริ่มต้น","")</f>
        <v/>
      </c>
      <c r="Q21" s="172"/>
    </row>
    <row r="22" spans="1:17" s="7" customFormat="1" ht="23.1" customHeight="1" x14ac:dyDescent="0.2">
      <c r="B22" s="43"/>
      <c r="F22" s="155" t="s">
        <v>110</v>
      </c>
      <c r="G22" s="348"/>
      <c r="H22" s="348"/>
      <c r="I22" s="348"/>
      <c r="J22" s="47" t="s">
        <v>111</v>
      </c>
      <c r="K22" s="178">
        <f>IF(OR($G$22="",$K$21="",$K$21&lt;$G$22),0,IF(AND($G$22&gt;0,$K$21&gt;0),DATEDIF($G$22,$K$21,"y"),0))</f>
        <v>0</v>
      </c>
      <c r="L22" s="179">
        <f>IF(OR($G$22="",$K$21="",$K$21&lt;$G$22),0,IF(AND($G$22&gt;0,$K$21&gt;0),DATEDIF($G$22,$K$21,"ym"),0))</f>
        <v>0</v>
      </c>
      <c r="M22" s="180">
        <f>IF(OR($G$22="",$K$21="",$K$21&lt;$G$22),0,IF(AND($G$22&gt;0,$K$21&gt;0),DATEDIF($G$22,$K$21,"md")+1,0))</f>
        <v>0</v>
      </c>
      <c r="Q22" s="172"/>
    </row>
    <row r="23" spans="1:17" s="7" customFormat="1" ht="23.1" customHeight="1" x14ac:dyDescent="0.2">
      <c r="B23" s="43"/>
      <c r="F23" s="155" t="s">
        <v>113</v>
      </c>
      <c r="G23" s="357" t="s">
        <v>63</v>
      </c>
      <c r="H23" s="357"/>
      <c r="I23" s="357"/>
      <c r="J23" s="151"/>
      <c r="K23" s="152" t="s">
        <v>112</v>
      </c>
      <c r="L23" s="152" t="s">
        <v>185</v>
      </c>
      <c r="M23" s="152" t="s">
        <v>128</v>
      </c>
      <c r="Q23" s="172" t="s">
        <v>180</v>
      </c>
    </row>
    <row r="24" spans="1:17" s="7" customFormat="1" ht="23.1" customHeight="1" x14ac:dyDescent="0.2">
      <c r="B24" s="43"/>
      <c r="F24" s="155" t="s">
        <v>119</v>
      </c>
      <c r="G24" s="357" t="s">
        <v>63</v>
      </c>
      <c r="H24" s="357"/>
      <c r="I24" s="357"/>
      <c r="K24" s="366"/>
      <c r="L24" s="366"/>
      <c r="M24" s="153"/>
      <c r="Q24" s="172" t="s">
        <v>180</v>
      </c>
    </row>
    <row r="25" spans="1:17" s="7" customFormat="1" ht="23.1" customHeight="1" x14ac:dyDescent="0.2">
      <c r="B25" s="43"/>
      <c r="F25" s="155" t="s">
        <v>327</v>
      </c>
      <c r="G25" s="362" t="str">
        <f>IF(AND(K22&lt;=0,L22&lt;=0,M22&lt;=0),"",IF(K22&gt;0,"ข้าราชการเดิม","ข้าราชการใหม่"))</f>
        <v/>
      </c>
      <c r="H25" s="362"/>
      <c r="I25" s="362"/>
      <c r="K25" s="154"/>
      <c r="L25" s="154"/>
      <c r="M25" s="153"/>
      <c r="Q25" s="172"/>
    </row>
    <row r="26" spans="1:17" s="7" customFormat="1" ht="23.1" customHeight="1" x14ac:dyDescent="0.2">
      <c r="B26" s="43"/>
      <c r="F26" s="155" t="s">
        <v>187</v>
      </c>
      <c r="G26" s="363" t="str">
        <f>IF(G15="ลูกจ้างประจำ",2,IF(G20&gt;"",VLOOKUP(G20,I57:M74,5,FALSE),IF(G13&gt;"",VLOOKUP(G13,B78:G94,6,FALSE),"")))</f>
        <v>-</v>
      </c>
      <c r="H26" s="363"/>
      <c r="I26" s="363"/>
      <c r="K26" s="154"/>
      <c r="L26" s="154"/>
      <c r="M26" s="153"/>
      <c r="Q26" s="172" t="s">
        <v>188</v>
      </c>
    </row>
    <row r="27" spans="1:17" s="7" customFormat="1" ht="23.1" customHeight="1" x14ac:dyDescent="0.2">
      <c r="A27" s="34"/>
      <c r="B27" s="45">
        <v>4</v>
      </c>
      <c r="C27" s="124" t="s">
        <v>134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Q27" s="172"/>
    </row>
    <row r="28" spans="1:17" s="7" customFormat="1" ht="23.1" customHeight="1" x14ac:dyDescent="0.2">
      <c r="B28" s="43"/>
      <c r="F28" s="155" t="s">
        <v>204</v>
      </c>
      <c r="G28" s="356" t="s">
        <v>63</v>
      </c>
      <c r="H28" s="356"/>
      <c r="I28" s="356"/>
      <c r="J28" s="356"/>
      <c r="K28" s="356"/>
      <c r="L28" s="356"/>
      <c r="Q28" s="172" t="s">
        <v>181</v>
      </c>
    </row>
    <row r="29" spans="1:17" s="7" customFormat="1" ht="23.1" customHeight="1" x14ac:dyDescent="0.2">
      <c r="B29" s="43"/>
      <c r="F29" s="155" t="s">
        <v>184</v>
      </c>
      <c r="G29" s="357" t="s">
        <v>63</v>
      </c>
      <c r="H29" s="357"/>
      <c r="I29" s="357"/>
      <c r="J29" s="357"/>
      <c r="K29" s="357"/>
      <c r="L29" s="357"/>
      <c r="Q29" s="172" t="s">
        <v>182</v>
      </c>
    </row>
    <row r="30" spans="1:17" s="7" customFormat="1" ht="23.1" customHeight="1" x14ac:dyDescent="0.2">
      <c r="B30" s="43"/>
      <c r="F30" s="155" t="s">
        <v>183</v>
      </c>
      <c r="G30" s="357"/>
      <c r="H30" s="357"/>
      <c r="I30" s="357"/>
      <c r="J30" s="357"/>
      <c r="K30" s="357"/>
      <c r="L30" s="357"/>
      <c r="Q30" s="172" t="s">
        <v>182</v>
      </c>
    </row>
    <row r="31" spans="1:17" s="7" customFormat="1" ht="23.1" customHeight="1" x14ac:dyDescent="0.2">
      <c r="A31" s="34"/>
      <c r="B31" s="45">
        <v>5</v>
      </c>
      <c r="C31" s="124" t="s">
        <v>169</v>
      </c>
      <c r="D31" s="34"/>
      <c r="E31" s="34"/>
      <c r="F31" s="34"/>
      <c r="G31" s="159"/>
      <c r="H31" s="159"/>
      <c r="I31" s="159"/>
      <c r="J31" s="159"/>
      <c r="K31" s="159"/>
      <c r="L31" s="159"/>
      <c r="M31" s="34"/>
      <c r="N31" s="34"/>
      <c r="Q31" s="172"/>
    </row>
    <row r="32" spans="1:17" s="7" customFormat="1" ht="23.1" customHeight="1" x14ac:dyDescent="0.2">
      <c r="B32" s="43"/>
      <c r="F32" s="155" t="s">
        <v>34</v>
      </c>
      <c r="G32" s="356" t="s">
        <v>361</v>
      </c>
      <c r="H32" s="356"/>
      <c r="I32" s="356"/>
      <c r="J32" s="356"/>
      <c r="K32" s="356"/>
      <c r="L32" s="356"/>
      <c r="Q32" s="172" t="s">
        <v>181</v>
      </c>
    </row>
    <row r="33" spans="1:17" s="7" customFormat="1" ht="23.1" customHeight="1" x14ac:dyDescent="0.2">
      <c r="B33" s="43"/>
      <c r="F33" s="155" t="s">
        <v>9</v>
      </c>
      <c r="G33" s="357" t="s">
        <v>287</v>
      </c>
      <c r="H33" s="357"/>
      <c r="I33" s="357"/>
      <c r="J33" s="357"/>
      <c r="K33" s="357"/>
      <c r="L33" s="357"/>
      <c r="Q33" s="172" t="s">
        <v>182</v>
      </c>
    </row>
    <row r="34" spans="1:17" s="7" customFormat="1" ht="23.1" customHeight="1" x14ac:dyDescent="0.2">
      <c r="A34" s="34"/>
      <c r="B34" s="45">
        <v>6</v>
      </c>
      <c r="C34" s="124" t="s">
        <v>254</v>
      </c>
      <c r="D34" s="34"/>
      <c r="E34" s="34"/>
      <c r="F34" s="34"/>
      <c r="G34" s="159"/>
      <c r="H34" s="159"/>
      <c r="I34" s="159"/>
      <c r="J34" s="159"/>
      <c r="K34" s="159"/>
      <c r="L34" s="159"/>
      <c r="M34" s="34"/>
      <c r="N34" s="34"/>
      <c r="Q34" s="172"/>
    </row>
    <row r="35" spans="1:17" s="7" customFormat="1" ht="23.1" customHeight="1" x14ac:dyDescent="0.2">
      <c r="B35" s="43"/>
      <c r="F35" s="155" t="s">
        <v>34</v>
      </c>
      <c r="G35" s="356" t="s">
        <v>360</v>
      </c>
      <c r="H35" s="356"/>
      <c r="I35" s="356"/>
      <c r="J35" s="356"/>
      <c r="K35" s="356"/>
      <c r="L35" s="356"/>
      <c r="Q35" s="172" t="s">
        <v>181</v>
      </c>
    </row>
    <row r="36" spans="1:17" s="7" customFormat="1" ht="23.1" customHeight="1" x14ac:dyDescent="0.2">
      <c r="B36" s="43"/>
      <c r="F36" s="155" t="s">
        <v>9</v>
      </c>
      <c r="G36" s="357" t="s">
        <v>249</v>
      </c>
      <c r="H36" s="357"/>
      <c r="I36" s="357"/>
      <c r="J36" s="357"/>
      <c r="K36" s="357"/>
      <c r="L36" s="357"/>
      <c r="Q36" s="172" t="s">
        <v>182</v>
      </c>
    </row>
    <row r="37" spans="1:17" s="7" customFormat="1" ht="23.1" customHeight="1" x14ac:dyDescent="0.2">
      <c r="A37" s="34"/>
      <c r="B37" s="45">
        <v>7</v>
      </c>
      <c r="C37" s="124" t="s">
        <v>207</v>
      </c>
      <c r="D37" s="34"/>
      <c r="E37" s="34"/>
      <c r="F37" s="116"/>
      <c r="G37" s="181">
        <f>IF(COUNTIF(G40:G43,"x")=1,VLOOKUP("x",G40:M43,3,FALSE),0)</f>
        <v>1</v>
      </c>
      <c r="H37" s="116"/>
      <c r="I37" s="370">
        <f>IF(COUNTIF(G40:G43,"x")=1,VLOOKUP("x",G40:M43,4,FALSE),"")</f>
        <v>45323</v>
      </c>
      <c r="J37" s="370"/>
      <c r="K37" s="116"/>
      <c r="L37" s="116"/>
      <c r="M37" s="116"/>
      <c r="N37" s="34"/>
      <c r="P37" s="170" t="str">
        <f>IF(COUNTA(G40:G43)&gt;1,"ตรวจสอบ-ระบุเลือกมากกว่า 1","")</f>
        <v/>
      </c>
      <c r="Q37" s="172"/>
    </row>
    <row r="38" spans="1:17" s="7" customFormat="1" ht="23.1" customHeight="1" x14ac:dyDescent="0.2">
      <c r="B38" s="43"/>
      <c r="F38" s="47"/>
      <c r="G38" s="148" t="s">
        <v>194</v>
      </c>
      <c r="H38" s="47"/>
      <c r="I38" s="47"/>
      <c r="J38" s="47"/>
      <c r="K38" s="47"/>
      <c r="L38" s="47"/>
      <c r="M38" s="47"/>
      <c r="Q38" s="172"/>
    </row>
    <row r="39" spans="1:17" s="7" customFormat="1" ht="23.1" customHeight="1" x14ac:dyDescent="0.2">
      <c r="B39" s="43"/>
      <c r="F39" s="47" t="s">
        <v>198</v>
      </c>
      <c r="G39" s="156" t="s">
        <v>197</v>
      </c>
      <c r="H39" s="160"/>
      <c r="I39" s="161" t="s">
        <v>192</v>
      </c>
      <c r="J39" s="156" t="s">
        <v>193</v>
      </c>
      <c r="K39" s="367" t="s">
        <v>5</v>
      </c>
      <c r="L39" s="368"/>
      <c r="M39" s="369"/>
      <c r="Q39" s="172"/>
    </row>
    <row r="40" spans="1:17" s="7" customFormat="1" ht="23.1" customHeight="1" x14ac:dyDescent="0.2">
      <c r="B40" s="43"/>
      <c r="F40" s="47"/>
      <c r="G40" s="144" t="s">
        <v>284</v>
      </c>
      <c r="H40" s="165"/>
      <c r="I40" s="166">
        <f>IF(COUNTA(D6:D8)=1,IF(OR(D6="x",D7="x",D8="x"),1,""),"")</f>
        <v>1</v>
      </c>
      <c r="J40" s="167">
        <f>IF(COUNTA(D6:D8)=1,IF(ข้อมูลเบื้องต้น!D6="x",DATE(I6-543,8,1),IF(ข้อมูลเบื้องต้น!D7="x",DATE(I7-543,2,1),IF(D8="x",J8,""))),"")</f>
        <v>45323</v>
      </c>
      <c r="K40" s="358"/>
      <c r="L40" s="359"/>
      <c r="M40" s="360"/>
      <c r="P40" s="170" t="str">
        <f>IF(G40="","",IF(G40="x","","ตรวจสอบ-ระบุเลือก"))</f>
        <v/>
      </c>
      <c r="Q40" s="172"/>
    </row>
    <row r="41" spans="1:17" s="7" customFormat="1" ht="23.1" customHeight="1" x14ac:dyDescent="0.2">
      <c r="B41" s="43"/>
      <c r="F41" s="47"/>
      <c r="G41" s="144"/>
      <c r="H41" s="162"/>
      <c r="I41" s="163"/>
      <c r="J41" s="164"/>
      <c r="K41" s="371"/>
      <c r="L41" s="372"/>
      <c r="M41" s="373"/>
      <c r="P41" s="170" t="str">
        <f t="shared" ref="P41:P43" si="0">IF(G41="","",IF(G41="x","","ตรวจสอบ-ระบุเลือก"))</f>
        <v/>
      </c>
      <c r="Q41" s="172"/>
    </row>
    <row r="42" spans="1:17" s="7" customFormat="1" ht="23.1" customHeight="1" x14ac:dyDescent="0.2">
      <c r="B42" s="43"/>
      <c r="F42" s="47"/>
      <c r="G42" s="144"/>
      <c r="H42" s="162"/>
      <c r="I42" s="163"/>
      <c r="J42" s="164"/>
      <c r="K42" s="371"/>
      <c r="L42" s="372"/>
      <c r="M42" s="373"/>
      <c r="P42" s="170" t="str">
        <f t="shared" si="0"/>
        <v/>
      </c>
      <c r="Q42" s="172"/>
    </row>
    <row r="43" spans="1:17" s="7" customFormat="1" ht="23.1" customHeight="1" x14ac:dyDescent="0.2">
      <c r="B43" s="43"/>
      <c r="F43" s="47"/>
      <c r="G43" s="144"/>
      <c r="H43" s="162"/>
      <c r="I43" s="163"/>
      <c r="J43" s="164"/>
      <c r="K43" s="371"/>
      <c r="L43" s="372"/>
      <c r="M43" s="373"/>
      <c r="P43" s="170" t="str">
        <f t="shared" si="0"/>
        <v/>
      </c>
      <c r="Q43" s="172"/>
    </row>
    <row r="44" spans="1:17" x14ac:dyDescent="0.55000000000000004">
      <c r="G44" s="133"/>
      <c r="H44" s="133"/>
      <c r="I44" s="133"/>
      <c r="J44" s="133"/>
      <c r="K44" s="133"/>
      <c r="L44" s="133"/>
      <c r="M44" s="133"/>
    </row>
    <row r="46" spans="1:17" s="34" customFormat="1" ht="48" x14ac:dyDescent="0.2">
      <c r="B46" s="350" t="s">
        <v>300</v>
      </c>
      <c r="C46" s="351"/>
      <c r="D46" s="351"/>
      <c r="E46" s="351"/>
      <c r="F46" s="352"/>
      <c r="G46" s="140" t="s">
        <v>191</v>
      </c>
      <c r="I46" s="350" t="s">
        <v>173</v>
      </c>
      <c r="J46" s="351"/>
      <c r="K46" s="351"/>
      <c r="L46" s="352"/>
    </row>
    <row r="47" spans="1:17" x14ac:dyDescent="0.55000000000000004">
      <c r="B47" s="353" t="s">
        <v>63</v>
      </c>
      <c r="C47" s="354"/>
      <c r="D47" s="354"/>
      <c r="E47" s="354"/>
      <c r="F47" s="355"/>
      <c r="G47" s="138" t="s">
        <v>63</v>
      </c>
      <c r="I47" s="353" t="s">
        <v>63</v>
      </c>
      <c r="J47" s="354"/>
      <c r="K47" s="354"/>
      <c r="L47" s="355"/>
    </row>
    <row r="48" spans="1:17" x14ac:dyDescent="0.55000000000000004">
      <c r="B48" s="353" t="s">
        <v>301</v>
      </c>
      <c r="C48" s="354"/>
      <c r="D48" s="354"/>
      <c r="E48" s="354"/>
      <c r="F48" s="355"/>
      <c r="G48" s="139">
        <v>1</v>
      </c>
      <c r="I48" s="353" t="s">
        <v>244</v>
      </c>
      <c r="J48" s="354"/>
      <c r="K48" s="354"/>
      <c r="L48" s="355"/>
    </row>
    <row r="49" spans="2:13" x14ac:dyDescent="0.55000000000000004">
      <c r="B49" s="364" t="s">
        <v>303</v>
      </c>
      <c r="C49" s="354"/>
      <c r="D49" s="354"/>
      <c r="E49" s="354"/>
      <c r="F49" s="355"/>
      <c r="G49" s="139">
        <v>2</v>
      </c>
      <c r="I49" s="353" t="s">
        <v>85</v>
      </c>
      <c r="J49" s="354"/>
      <c r="K49" s="354"/>
      <c r="L49" s="355"/>
    </row>
    <row r="50" spans="2:13" x14ac:dyDescent="0.55000000000000004">
      <c r="B50" s="364" t="s">
        <v>302</v>
      </c>
      <c r="C50" s="354"/>
      <c r="D50" s="354"/>
      <c r="E50" s="354"/>
      <c r="F50" s="355"/>
      <c r="G50" s="139">
        <v>3</v>
      </c>
      <c r="I50" s="353" t="s">
        <v>245</v>
      </c>
      <c r="J50" s="354"/>
      <c r="K50" s="354"/>
      <c r="L50" s="355"/>
      <c r="M50" s="5" t="s">
        <v>280</v>
      </c>
    </row>
    <row r="51" spans="2:13" x14ac:dyDescent="0.55000000000000004">
      <c r="B51" s="364" t="s">
        <v>304</v>
      </c>
      <c r="C51" s="354"/>
      <c r="D51" s="354"/>
      <c r="E51" s="354"/>
      <c r="F51" s="355"/>
      <c r="G51" s="139">
        <v>4</v>
      </c>
      <c r="I51" s="353" t="s">
        <v>246</v>
      </c>
      <c r="J51" s="354"/>
      <c r="K51" s="354"/>
      <c r="L51" s="355"/>
    </row>
    <row r="52" spans="2:13" x14ac:dyDescent="0.55000000000000004">
      <c r="B52" s="365"/>
      <c r="C52" s="365"/>
      <c r="D52" s="365"/>
      <c r="E52" s="365"/>
      <c r="F52" s="365"/>
      <c r="G52" s="300"/>
      <c r="I52" s="353" t="s">
        <v>247</v>
      </c>
      <c r="J52" s="354"/>
      <c r="K52" s="354"/>
      <c r="L52" s="355"/>
    </row>
    <row r="53" spans="2:13" x14ac:dyDescent="0.55000000000000004">
      <c r="B53" s="41"/>
      <c r="C53" s="41"/>
      <c r="D53" s="41"/>
      <c r="E53" s="41"/>
      <c r="F53" s="41"/>
      <c r="I53" s="353" t="s">
        <v>248</v>
      </c>
      <c r="J53" s="354"/>
      <c r="K53" s="354"/>
      <c r="L53" s="355"/>
    </row>
    <row r="54" spans="2:13" x14ac:dyDescent="0.55000000000000004">
      <c r="B54" s="40"/>
      <c r="C54" s="40"/>
      <c r="D54" s="40"/>
      <c r="E54" s="40"/>
      <c r="F54" s="40"/>
      <c r="I54" s="135"/>
      <c r="J54" s="41"/>
      <c r="K54" s="41"/>
      <c r="L54" s="41"/>
    </row>
    <row r="55" spans="2:13" x14ac:dyDescent="0.55000000000000004">
      <c r="B55" s="40"/>
      <c r="C55" s="40"/>
      <c r="D55" s="40"/>
      <c r="E55" s="40"/>
      <c r="F55" s="40"/>
      <c r="L55" s="136" t="s">
        <v>355</v>
      </c>
    </row>
    <row r="56" spans="2:13" s="34" customFormat="1" ht="43.5" x14ac:dyDescent="0.2">
      <c r="B56" s="350" t="s">
        <v>10</v>
      </c>
      <c r="C56" s="351"/>
      <c r="D56" s="351"/>
      <c r="E56" s="351"/>
      <c r="F56" s="352"/>
      <c r="I56" s="350" t="s">
        <v>29</v>
      </c>
      <c r="J56" s="351"/>
      <c r="K56" s="351"/>
      <c r="L56" s="352"/>
      <c r="M56" s="131" t="s">
        <v>186</v>
      </c>
    </row>
    <row r="57" spans="2:13" x14ac:dyDescent="0.55000000000000004">
      <c r="B57" s="353" t="s">
        <v>63</v>
      </c>
      <c r="C57" s="354"/>
      <c r="D57" s="354"/>
      <c r="E57" s="354"/>
      <c r="F57" s="355"/>
      <c r="I57" s="364" t="s">
        <v>63</v>
      </c>
      <c r="J57" s="354"/>
      <c r="K57" s="354"/>
      <c r="L57" s="355"/>
      <c r="M57" s="132" t="s">
        <v>63</v>
      </c>
    </row>
    <row r="58" spans="2:13" x14ac:dyDescent="0.55000000000000004">
      <c r="B58" s="364" t="s">
        <v>27</v>
      </c>
      <c r="C58" s="354"/>
      <c r="D58" s="354"/>
      <c r="E58" s="354"/>
      <c r="F58" s="355"/>
      <c r="I58" s="364" t="s">
        <v>249</v>
      </c>
      <c r="J58" s="354"/>
      <c r="K58" s="354"/>
      <c r="L58" s="355"/>
      <c r="M58" s="129">
        <v>5</v>
      </c>
    </row>
    <row r="59" spans="2:13" x14ac:dyDescent="0.55000000000000004">
      <c r="B59" s="364" t="s">
        <v>26</v>
      </c>
      <c r="C59" s="354"/>
      <c r="D59" s="354"/>
      <c r="E59" s="354"/>
      <c r="F59" s="355"/>
      <c r="I59" s="364" t="s">
        <v>295</v>
      </c>
      <c r="J59" s="354"/>
      <c r="K59" s="354"/>
      <c r="L59" s="355"/>
      <c r="M59" s="129">
        <v>5</v>
      </c>
    </row>
    <row r="60" spans="2:13" x14ac:dyDescent="0.55000000000000004">
      <c r="B60" s="364" t="s">
        <v>271</v>
      </c>
      <c r="C60" s="354"/>
      <c r="D60" s="354"/>
      <c r="E60" s="354"/>
      <c r="F60" s="355"/>
      <c r="I60" s="364" t="s">
        <v>287</v>
      </c>
      <c r="J60" s="354"/>
      <c r="K60" s="354"/>
      <c r="L60" s="355"/>
      <c r="M60" s="129">
        <v>4</v>
      </c>
    </row>
    <row r="61" spans="2:13" x14ac:dyDescent="0.55000000000000004">
      <c r="B61" s="364" t="s">
        <v>28</v>
      </c>
      <c r="C61" s="354"/>
      <c r="D61" s="354"/>
      <c r="E61" s="354"/>
      <c r="F61" s="355"/>
      <c r="I61" s="364" t="s">
        <v>296</v>
      </c>
      <c r="J61" s="354"/>
      <c r="K61" s="354"/>
      <c r="L61" s="355"/>
      <c r="M61" s="129">
        <v>4</v>
      </c>
    </row>
    <row r="62" spans="2:13" x14ac:dyDescent="0.55000000000000004">
      <c r="B62" s="365"/>
      <c r="C62" s="365"/>
      <c r="D62" s="365"/>
      <c r="E62" s="365"/>
      <c r="F62" s="365"/>
      <c r="I62" s="364" t="s">
        <v>266</v>
      </c>
      <c r="J62" s="354"/>
      <c r="K62" s="354"/>
      <c r="L62" s="355"/>
      <c r="M62" s="129">
        <v>4</v>
      </c>
    </row>
    <row r="63" spans="2:13" x14ac:dyDescent="0.55000000000000004">
      <c r="B63" s="41"/>
      <c r="C63" s="41"/>
      <c r="D63" s="41"/>
      <c r="E63" s="41"/>
      <c r="F63" s="41"/>
      <c r="I63" s="364" t="s">
        <v>297</v>
      </c>
      <c r="J63" s="354"/>
      <c r="K63" s="354"/>
      <c r="L63" s="355"/>
      <c r="M63" s="129">
        <v>4</v>
      </c>
    </row>
    <row r="64" spans="2:13" x14ac:dyDescent="0.55000000000000004">
      <c r="B64" s="41"/>
      <c r="C64" s="41"/>
      <c r="D64" s="41"/>
      <c r="E64" s="41"/>
      <c r="F64" s="41"/>
      <c r="I64" s="271" t="s">
        <v>253</v>
      </c>
      <c r="J64" s="272"/>
      <c r="K64" s="272"/>
      <c r="L64" s="273"/>
      <c r="M64" s="129">
        <v>4</v>
      </c>
    </row>
    <row r="65" spans="2:13" x14ac:dyDescent="0.55000000000000004">
      <c r="B65" s="41"/>
      <c r="C65" s="41"/>
      <c r="D65" s="41"/>
      <c r="E65" s="41"/>
      <c r="F65" s="41"/>
      <c r="I65" s="271" t="s">
        <v>265</v>
      </c>
      <c r="J65" s="272"/>
      <c r="K65" s="272"/>
      <c r="L65" s="273"/>
      <c r="M65" s="129">
        <v>4</v>
      </c>
    </row>
    <row r="66" spans="2:13" x14ac:dyDescent="0.55000000000000004">
      <c r="B66" s="41"/>
      <c r="C66" s="41"/>
      <c r="D66" s="41"/>
      <c r="E66" s="41"/>
      <c r="F66" s="41"/>
      <c r="I66" s="271" t="s">
        <v>255</v>
      </c>
      <c r="J66" s="272"/>
      <c r="K66" s="272"/>
      <c r="L66" s="273"/>
      <c r="M66" s="130">
        <v>3</v>
      </c>
    </row>
    <row r="67" spans="2:13" x14ac:dyDescent="0.55000000000000004">
      <c r="B67" s="41"/>
      <c r="C67" s="41"/>
      <c r="D67" s="41"/>
      <c r="E67" s="41"/>
      <c r="F67" s="41"/>
      <c r="I67" s="271" t="s">
        <v>259</v>
      </c>
      <c r="J67" s="272"/>
      <c r="K67" s="272"/>
      <c r="L67" s="273"/>
      <c r="M67" s="129">
        <v>3</v>
      </c>
    </row>
    <row r="68" spans="2:13" x14ac:dyDescent="0.55000000000000004">
      <c r="B68" s="41"/>
      <c r="C68" s="41"/>
      <c r="D68" s="41"/>
      <c r="E68" s="41"/>
      <c r="F68" s="41"/>
      <c r="I68" s="271" t="s">
        <v>256</v>
      </c>
      <c r="J68" s="272"/>
      <c r="K68" s="272"/>
      <c r="L68" s="273"/>
      <c r="M68" s="129">
        <v>3</v>
      </c>
    </row>
    <row r="69" spans="2:13" x14ac:dyDescent="0.55000000000000004">
      <c r="B69" s="41"/>
      <c r="C69" s="41"/>
      <c r="D69" s="41"/>
      <c r="E69" s="41"/>
      <c r="F69" s="41"/>
      <c r="I69" s="271" t="s">
        <v>251</v>
      </c>
      <c r="J69" s="272"/>
      <c r="K69" s="272"/>
      <c r="L69" s="273"/>
      <c r="M69" s="129">
        <v>3</v>
      </c>
    </row>
    <row r="70" spans="2:13" x14ac:dyDescent="0.55000000000000004">
      <c r="B70" s="41"/>
      <c r="C70" s="41"/>
      <c r="D70" s="41"/>
      <c r="E70" s="41"/>
      <c r="F70" s="41"/>
      <c r="I70" s="271" t="s">
        <v>257</v>
      </c>
      <c r="J70" s="272"/>
      <c r="K70" s="272"/>
      <c r="L70" s="273"/>
      <c r="M70" s="129">
        <v>3</v>
      </c>
    </row>
    <row r="71" spans="2:13" x14ac:dyDescent="0.55000000000000004">
      <c r="B71" s="41"/>
      <c r="C71" s="41"/>
      <c r="D71" s="41"/>
      <c r="E71" s="41"/>
      <c r="F71" s="41"/>
      <c r="I71" s="271" t="s">
        <v>252</v>
      </c>
      <c r="J71" s="272"/>
      <c r="K71" s="272"/>
      <c r="L71" s="273"/>
      <c r="M71" s="129">
        <v>3</v>
      </c>
    </row>
    <row r="72" spans="2:13" x14ac:dyDescent="0.55000000000000004">
      <c r="B72" s="41"/>
      <c r="C72" s="41"/>
      <c r="D72" s="41"/>
      <c r="E72" s="41"/>
      <c r="F72" s="41"/>
      <c r="I72" s="271" t="s">
        <v>258</v>
      </c>
      <c r="J72" s="272"/>
      <c r="K72" s="272"/>
      <c r="L72" s="273"/>
      <c r="M72" s="130">
        <v>3</v>
      </c>
    </row>
    <row r="73" spans="2:13" x14ac:dyDescent="0.55000000000000004">
      <c r="B73" s="41"/>
      <c r="C73" s="41"/>
      <c r="D73" s="41"/>
      <c r="E73" s="41"/>
      <c r="F73" s="41"/>
      <c r="I73" s="271" t="s">
        <v>250</v>
      </c>
      <c r="J73" s="272"/>
      <c r="K73" s="272"/>
      <c r="L73" s="273"/>
      <c r="M73" s="129">
        <v>3</v>
      </c>
    </row>
    <row r="74" spans="2:13" x14ac:dyDescent="0.55000000000000004">
      <c r="B74" s="41"/>
      <c r="C74" s="41"/>
      <c r="D74" s="41"/>
      <c r="E74" s="41"/>
      <c r="F74" s="41"/>
      <c r="I74" s="277"/>
      <c r="J74" s="278"/>
      <c r="K74" s="278"/>
      <c r="L74" s="278"/>
      <c r="M74" s="269"/>
    </row>
    <row r="75" spans="2:13" ht="23.25" customHeight="1" x14ac:dyDescent="0.55000000000000004">
      <c r="B75" s="41"/>
      <c r="C75" s="41"/>
      <c r="D75" s="41"/>
      <c r="E75" s="41"/>
      <c r="F75" s="41"/>
      <c r="I75" s="377"/>
      <c r="J75" s="378"/>
      <c r="K75" s="378"/>
      <c r="L75" s="378"/>
      <c r="M75" s="137"/>
    </row>
    <row r="76" spans="2:13" x14ac:dyDescent="0.55000000000000004">
      <c r="F76" s="136" t="s">
        <v>355</v>
      </c>
    </row>
    <row r="77" spans="2:13" s="34" customFormat="1" ht="43.5" x14ac:dyDescent="0.2">
      <c r="B77" s="350" t="s">
        <v>11</v>
      </c>
      <c r="C77" s="351"/>
      <c r="D77" s="351"/>
      <c r="E77" s="351"/>
      <c r="F77" s="352"/>
      <c r="G77" s="131" t="s">
        <v>186</v>
      </c>
      <c r="I77" s="350" t="s">
        <v>36</v>
      </c>
      <c r="J77" s="351"/>
      <c r="K77" s="351"/>
      <c r="L77" s="352"/>
    </row>
    <row r="78" spans="2:13" x14ac:dyDescent="0.55000000000000004">
      <c r="B78" s="353" t="s">
        <v>63</v>
      </c>
      <c r="C78" s="354"/>
      <c r="D78" s="354"/>
      <c r="E78" s="354"/>
      <c r="F78" s="355"/>
      <c r="G78" s="132" t="s">
        <v>63</v>
      </c>
      <c r="I78" s="353" t="s">
        <v>63</v>
      </c>
      <c r="J78" s="354"/>
      <c r="K78" s="354"/>
      <c r="L78" s="355"/>
    </row>
    <row r="79" spans="2:13" x14ac:dyDescent="0.55000000000000004">
      <c r="B79" s="364" t="s">
        <v>249</v>
      </c>
      <c r="C79" s="354"/>
      <c r="D79" s="354"/>
      <c r="E79" s="354"/>
      <c r="F79" s="355"/>
      <c r="G79" s="129">
        <v>5</v>
      </c>
      <c r="I79" s="364" t="s">
        <v>249</v>
      </c>
      <c r="J79" s="354"/>
      <c r="K79" s="354"/>
      <c r="L79" s="355"/>
    </row>
    <row r="80" spans="2:13" x14ac:dyDescent="0.55000000000000004">
      <c r="B80" s="364" t="s">
        <v>356</v>
      </c>
      <c r="C80" s="354"/>
      <c r="D80" s="354"/>
      <c r="E80" s="354"/>
      <c r="F80" s="355"/>
      <c r="G80" s="129">
        <v>4</v>
      </c>
      <c r="I80" s="364" t="s">
        <v>356</v>
      </c>
      <c r="J80" s="354"/>
      <c r="K80" s="354"/>
      <c r="L80" s="355"/>
    </row>
    <row r="81" spans="2:12" x14ac:dyDescent="0.55000000000000004">
      <c r="B81" s="364" t="s">
        <v>18</v>
      </c>
      <c r="C81" s="354"/>
      <c r="D81" s="354"/>
      <c r="E81" s="354"/>
      <c r="F81" s="355"/>
      <c r="G81" s="129">
        <v>1</v>
      </c>
      <c r="I81" s="364" t="s">
        <v>294</v>
      </c>
      <c r="J81" s="354"/>
      <c r="K81" s="354"/>
      <c r="L81" s="355"/>
    </row>
    <row r="82" spans="2:12" x14ac:dyDescent="0.55000000000000004">
      <c r="B82" s="364" t="s">
        <v>19</v>
      </c>
      <c r="C82" s="354"/>
      <c r="D82" s="354"/>
      <c r="E82" s="354"/>
      <c r="F82" s="355"/>
      <c r="G82" s="129">
        <v>2</v>
      </c>
      <c r="I82" s="364" t="s">
        <v>289</v>
      </c>
      <c r="J82" s="354"/>
      <c r="K82" s="354"/>
      <c r="L82" s="355"/>
    </row>
    <row r="83" spans="2:12" x14ac:dyDescent="0.55000000000000004">
      <c r="B83" s="364" t="s">
        <v>20</v>
      </c>
      <c r="C83" s="354"/>
      <c r="D83" s="354"/>
      <c r="E83" s="354"/>
      <c r="F83" s="355"/>
      <c r="G83" s="129">
        <v>3</v>
      </c>
      <c r="I83" s="271" t="s">
        <v>66</v>
      </c>
      <c r="J83" s="275"/>
      <c r="K83" s="275"/>
      <c r="L83" s="276"/>
    </row>
    <row r="84" spans="2:12" x14ac:dyDescent="0.55000000000000004">
      <c r="B84" s="364" t="s">
        <v>21</v>
      </c>
      <c r="C84" s="354"/>
      <c r="D84" s="354"/>
      <c r="E84" s="354"/>
      <c r="F84" s="355"/>
      <c r="G84" s="129">
        <v>4</v>
      </c>
      <c r="I84" s="271" t="s">
        <v>37</v>
      </c>
      <c r="J84" s="275"/>
      <c r="K84" s="275"/>
      <c r="L84" s="276"/>
    </row>
    <row r="85" spans="2:12" x14ac:dyDescent="0.55000000000000004">
      <c r="B85" s="364" t="s">
        <v>22</v>
      </c>
      <c r="C85" s="354"/>
      <c r="D85" s="354"/>
      <c r="E85" s="354"/>
      <c r="F85" s="355"/>
      <c r="G85" s="129">
        <v>5</v>
      </c>
      <c r="I85" s="271" t="s">
        <v>65</v>
      </c>
      <c r="J85" s="275"/>
      <c r="K85" s="275"/>
      <c r="L85" s="276"/>
    </row>
    <row r="86" spans="2:12" x14ac:dyDescent="0.55000000000000004">
      <c r="B86" s="364" t="s">
        <v>23</v>
      </c>
      <c r="C86" s="354"/>
      <c r="D86" s="354"/>
      <c r="E86" s="354"/>
      <c r="F86" s="355"/>
      <c r="G86" s="129">
        <v>1</v>
      </c>
      <c r="I86" s="271" t="s">
        <v>290</v>
      </c>
      <c r="J86" s="275"/>
      <c r="K86" s="275"/>
      <c r="L86" s="276"/>
    </row>
    <row r="87" spans="2:12" x14ac:dyDescent="0.55000000000000004">
      <c r="B87" s="364" t="s">
        <v>24</v>
      </c>
      <c r="C87" s="354"/>
      <c r="D87" s="354"/>
      <c r="E87" s="354"/>
      <c r="F87" s="355"/>
      <c r="G87" s="129">
        <v>2</v>
      </c>
      <c r="I87" s="271" t="s">
        <v>30</v>
      </c>
      <c r="J87" s="275"/>
      <c r="K87" s="275"/>
      <c r="L87" s="276"/>
    </row>
    <row r="88" spans="2:12" x14ac:dyDescent="0.55000000000000004">
      <c r="B88" s="364" t="s">
        <v>25</v>
      </c>
      <c r="C88" s="354"/>
      <c r="D88" s="354"/>
      <c r="E88" s="354"/>
      <c r="F88" s="355"/>
      <c r="G88" s="129">
        <v>3</v>
      </c>
      <c r="I88" s="271" t="s">
        <v>260</v>
      </c>
      <c r="J88" s="275"/>
      <c r="K88" s="275"/>
      <c r="L88" s="276"/>
    </row>
    <row r="89" spans="2:12" x14ac:dyDescent="0.55000000000000004">
      <c r="B89" s="364" t="s">
        <v>279</v>
      </c>
      <c r="C89" s="354"/>
      <c r="D89" s="354"/>
      <c r="E89" s="354"/>
      <c r="F89" s="355"/>
      <c r="G89" s="129">
        <v>3</v>
      </c>
      <c r="I89" s="271" t="s">
        <v>291</v>
      </c>
      <c r="J89" s="275"/>
      <c r="K89" s="275"/>
      <c r="L89" s="276"/>
    </row>
    <row r="90" spans="2:12" x14ac:dyDescent="0.55000000000000004">
      <c r="B90" s="364" t="s">
        <v>281</v>
      </c>
      <c r="C90" s="354"/>
      <c r="D90" s="354"/>
      <c r="E90" s="354"/>
      <c r="F90" s="355"/>
      <c r="G90" s="129">
        <v>4</v>
      </c>
      <c r="I90" s="271" t="s">
        <v>292</v>
      </c>
      <c r="J90" s="275"/>
      <c r="K90" s="275"/>
      <c r="L90" s="276"/>
    </row>
    <row r="91" spans="2:12" x14ac:dyDescent="0.55000000000000004">
      <c r="B91" s="364" t="s">
        <v>282</v>
      </c>
      <c r="C91" s="354"/>
      <c r="D91" s="354"/>
      <c r="E91" s="354"/>
      <c r="F91" s="355"/>
      <c r="G91" s="129">
        <v>5</v>
      </c>
      <c r="I91" s="271" t="s">
        <v>62</v>
      </c>
      <c r="J91" s="275"/>
      <c r="K91" s="275"/>
      <c r="L91" s="276"/>
    </row>
    <row r="92" spans="2:12" x14ac:dyDescent="0.55000000000000004">
      <c r="B92" s="364" t="s">
        <v>283</v>
      </c>
      <c r="C92" s="354"/>
      <c r="D92" s="354"/>
      <c r="E92" s="354"/>
      <c r="F92" s="355"/>
      <c r="G92" s="129">
        <v>5</v>
      </c>
      <c r="I92" s="271" t="s">
        <v>293</v>
      </c>
      <c r="J92" s="275"/>
      <c r="K92" s="275"/>
      <c r="L92" s="276"/>
    </row>
    <row r="93" spans="2:12" x14ac:dyDescent="0.55000000000000004">
      <c r="B93" s="364" t="s">
        <v>285</v>
      </c>
      <c r="C93" s="354"/>
      <c r="D93" s="354"/>
      <c r="E93" s="354"/>
      <c r="F93" s="355"/>
      <c r="G93" s="129">
        <v>1</v>
      </c>
      <c r="I93" s="271" t="s">
        <v>263</v>
      </c>
      <c r="J93" s="275"/>
      <c r="K93" s="275"/>
      <c r="L93" s="276"/>
    </row>
    <row r="94" spans="2:12" x14ac:dyDescent="0.55000000000000004">
      <c r="B94" s="364" t="s">
        <v>286</v>
      </c>
      <c r="C94" s="354"/>
      <c r="D94" s="354"/>
      <c r="E94" s="354"/>
      <c r="F94" s="355"/>
      <c r="G94" s="129">
        <v>1</v>
      </c>
      <c r="I94" s="271" t="s">
        <v>264</v>
      </c>
      <c r="J94" s="275"/>
      <c r="K94" s="275"/>
      <c r="L94" s="276"/>
    </row>
    <row r="95" spans="2:12" x14ac:dyDescent="0.55000000000000004">
      <c r="B95" s="365"/>
      <c r="C95" s="365"/>
      <c r="D95" s="365"/>
      <c r="E95" s="365"/>
      <c r="F95" s="365"/>
      <c r="G95" s="269"/>
      <c r="I95" s="271" t="s">
        <v>279</v>
      </c>
      <c r="J95" s="275"/>
      <c r="K95" s="275"/>
      <c r="L95" s="276"/>
    </row>
    <row r="96" spans="2:12" x14ac:dyDescent="0.55000000000000004">
      <c r="B96" s="41"/>
      <c r="C96" s="41"/>
      <c r="D96" s="41"/>
      <c r="E96" s="41"/>
      <c r="F96" s="41"/>
      <c r="G96" s="137"/>
      <c r="I96" s="271" t="s">
        <v>281</v>
      </c>
      <c r="J96" s="275"/>
      <c r="K96" s="275"/>
      <c r="L96" s="276"/>
    </row>
    <row r="97" spans="2:12" x14ac:dyDescent="0.55000000000000004">
      <c r="B97" s="41"/>
      <c r="C97" s="41"/>
      <c r="D97" s="41"/>
      <c r="E97" s="41"/>
      <c r="F97" s="41"/>
      <c r="G97" s="137"/>
      <c r="I97" s="271" t="s">
        <v>282</v>
      </c>
      <c r="J97" s="275"/>
      <c r="K97" s="275"/>
      <c r="L97" s="276"/>
    </row>
    <row r="98" spans="2:12" x14ac:dyDescent="0.55000000000000004">
      <c r="B98" s="41"/>
      <c r="C98" s="41"/>
      <c r="D98" s="41"/>
      <c r="E98" s="41"/>
      <c r="F98" s="41"/>
      <c r="G98" s="137"/>
      <c r="I98" s="271" t="s">
        <v>283</v>
      </c>
      <c r="J98" s="275"/>
      <c r="K98" s="275"/>
      <c r="L98" s="276"/>
    </row>
    <row r="99" spans="2:12" x14ac:dyDescent="0.55000000000000004">
      <c r="B99" s="41"/>
      <c r="C99" s="41"/>
      <c r="D99" s="41"/>
      <c r="E99" s="41"/>
      <c r="F99" s="41"/>
      <c r="G99" s="137"/>
      <c r="I99" s="41"/>
      <c r="J99" s="41"/>
      <c r="K99" s="41"/>
      <c r="L99" s="41"/>
    </row>
    <row r="100" spans="2:12" x14ac:dyDescent="0.55000000000000004">
      <c r="B100" s="41"/>
      <c r="C100" s="41"/>
      <c r="D100" s="41"/>
      <c r="E100" s="41"/>
      <c r="F100" s="41"/>
      <c r="G100" s="137"/>
      <c r="I100" s="41"/>
      <c r="J100" s="41"/>
      <c r="K100" s="41"/>
      <c r="L100" s="41"/>
    </row>
    <row r="101" spans="2:12" x14ac:dyDescent="0.55000000000000004">
      <c r="B101" s="41"/>
      <c r="C101" s="41"/>
      <c r="D101" s="41"/>
      <c r="E101" s="41"/>
      <c r="F101" s="41"/>
      <c r="G101" s="137"/>
      <c r="I101" s="41"/>
      <c r="J101" s="41"/>
      <c r="K101" s="41"/>
      <c r="L101" s="41"/>
    </row>
    <row r="102" spans="2:12" x14ac:dyDescent="0.55000000000000004">
      <c r="B102" s="41"/>
      <c r="C102" s="41"/>
      <c r="D102" s="41"/>
      <c r="E102" s="41"/>
      <c r="F102" s="41"/>
      <c r="G102" s="137"/>
      <c r="I102" s="41"/>
      <c r="J102" s="41"/>
      <c r="K102" s="41"/>
      <c r="L102" s="41"/>
    </row>
    <row r="103" spans="2:12" x14ac:dyDescent="0.55000000000000004">
      <c r="B103" s="41"/>
      <c r="C103" s="41"/>
      <c r="D103" s="41"/>
      <c r="E103" s="41"/>
      <c r="F103" s="41"/>
      <c r="G103" s="137"/>
      <c r="I103" s="377"/>
      <c r="J103" s="377"/>
      <c r="K103" s="377"/>
      <c r="L103" s="377"/>
    </row>
    <row r="104" spans="2:12" x14ac:dyDescent="0.55000000000000004">
      <c r="B104" s="41"/>
      <c r="C104" s="41"/>
      <c r="D104" s="41"/>
      <c r="E104" s="41"/>
      <c r="F104" s="41"/>
      <c r="G104" s="137"/>
      <c r="I104" s="377"/>
      <c r="J104" s="377"/>
      <c r="K104" s="377"/>
      <c r="L104" s="377"/>
    </row>
    <row r="105" spans="2:12" x14ac:dyDescent="0.55000000000000004">
      <c r="I105" s="41"/>
      <c r="J105" s="41"/>
      <c r="K105" s="41"/>
      <c r="L105" s="41"/>
    </row>
    <row r="106" spans="2:12" x14ac:dyDescent="0.55000000000000004">
      <c r="B106" s="379" t="s">
        <v>114</v>
      </c>
      <c r="C106" s="380"/>
      <c r="D106" s="380"/>
      <c r="E106" s="380"/>
      <c r="F106" s="381"/>
      <c r="I106" s="379" t="s">
        <v>38</v>
      </c>
      <c r="J106" s="380"/>
      <c r="K106" s="380"/>
      <c r="L106" s="381"/>
    </row>
    <row r="107" spans="2:12" x14ac:dyDescent="0.55000000000000004">
      <c r="B107" s="353" t="s">
        <v>63</v>
      </c>
      <c r="C107" s="354"/>
      <c r="D107" s="354"/>
      <c r="E107" s="354"/>
      <c r="F107" s="355"/>
      <c r="I107" s="364" t="s">
        <v>63</v>
      </c>
      <c r="J107" s="354"/>
      <c r="K107" s="354"/>
      <c r="L107" s="355"/>
    </row>
    <row r="108" spans="2:12" x14ac:dyDescent="0.55000000000000004">
      <c r="B108" s="364" t="s">
        <v>118</v>
      </c>
      <c r="C108" s="354"/>
      <c r="D108" s="354"/>
      <c r="E108" s="354"/>
      <c r="F108" s="355"/>
      <c r="I108" s="364" t="s">
        <v>360</v>
      </c>
      <c r="J108" s="382"/>
      <c r="K108" s="382"/>
      <c r="L108" s="383"/>
    </row>
    <row r="109" spans="2:12" x14ac:dyDescent="0.55000000000000004">
      <c r="B109" s="364" t="s">
        <v>117</v>
      </c>
      <c r="C109" s="354"/>
      <c r="D109" s="354"/>
      <c r="E109" s="354"/>
      <c r="F109" s="355"/>
      <c r="I109" s="364" t="s">
        <v>359</v>
      </c>
      <c r="J109" s="382"/>
      <c r="K109" s="382"/>
      <c r="L109" s="383"/>
    </row>
    <row r="110" spans="2:12" x14ac:dyDescent="0.55000000000000004">
      <c r="B110" s="364" t="s">
        <v>116</v>
      </c>
      <c r="C110" s="354"/>
      <c r="D110" s="354"/>
      <c r="E110" s="354"/>
      <c r="F110" s="355"/>
      <c r="I110" s="364" t="s">
        <v>361</v>
      </c>
      <c r="J110" s="354"/>
      <c r="K110" s="354"/>
      <c r="L110" s="355"/>
    </row>
    <row r="111" spans="2:12" x14ac:dyDescent="0.55000000000000004">
      <c r="B111" s="364" t="s">
        <v>115</v>
      </c>
      <c r="C111" s="354"/>
      <c r="D111" s="354"/>
      <c r="E111" s="354"/>
      <c r="F111" s="355"/>
      <c r="I111" s="364" t="s">
        <v>362</v>
      </c>
      <c r="J111" s="354"/>
      <c r="K111" s="354"/>
      <c r="L111" s="355"/>
    </row>
    <row r="112" spans="2:12" x14ac:dyDescent="0.55000000000000004">
      <c r="I112" s="364" t="s">
        <v>363</v>
      </c>
      <c r="J112" s="354"/>
      <c r="K112" s="354"/>
      <c r="L112" s="355"/>
    </row>
    <row r="113" spans="9:12" x14ac:dyDescent="0.55000000000000004">
      <c r="I113" s="364" t="s">
        <v>267</v>
      </c>
      <c r="J113" s="354"/>
      <c r="K113" s="354"/>
      <c r="L113" s="355"/>
    </row>
    <row r="114" spans="9:12" x14ac:dyDescent="0.55000000000000004">
      <c r="I114" s="364" t="s">
        <v>336</v>
      </c>
      <c r="J114" s="354"/>
      <c r="K114" s="354"/>
      <c r="L114" s="355"/>
    </row>
    <row r="115" spans="9:12" x14ac:dyDescent="0.55000000000000004">
      <c r="I115" s="364" t="s">
        <v>268</v>
      </c>
      <c r="J115" s="354"/>
      <c r="K115" s="354"/>
      <c r="L115" s="355"/>
    </row>
    <row r="116" spans="9:12" x14ac:dyDescent="0.55000000000000004">
      <c r="I116" s="374" t="s">
        <v>358</v>
      </c>
      <c r="J116" s="375"/>
      <c r="K116" s="375"/>
      <c r="L116" s="376"/>
    </row>
    <row r="117" spans="9:12" x14ac:dyDescent="0.55000000000000004">
      <c r="I117" s="364" t="s">
        <v>357</v>
      </c>
      <c r="J117" s="354"/>
      <c r="K117" s="354"/>
      <c r="L117" s="355"/>
    </row>
    <row r="118" spans="9:12" x14ac:dyDescent="0.55000000000000004">
      <c r="I118" s="364" t="s">
        <v>436</v>
      </c>
      <c r="J118" s="354"/>
      <c r="K118" s="354"/>
      <c r="L118" s="355"/>
    </row>
    <row r="119" spans="9:12" x14ac:dyDescent="0.55000000000000004">
      <c r="I119" s="365"/>
      <c r="J119" s="384"/>
      <c r="K119" s="384"/>
      <c r="L119" s="384"/>
    </row>
    <row r="120" spans="9:12" x14ac:dyDescent="0.55000000000000004">
      <c r="I120" s="377"/>
      <c r="J120" s="378"/>
      <c r="K120" s="378"/>
      <c r="L120" s="378"/>
    </row>
    <row r="121" spans="9:12" x14ac:dyDescent="0.55000000000000004">
      <c r="I121" s="41"/>
      <c r="J121" s="41"/>
      <c r="K121" s="41"/>
      <c r="L121" s="41"/>
    </row>
  </sheetData>
  <sheetProtection formatRows="0"/>
  <dataConsolidate/>
  <mergeCells count="111">
    <mergeCell ref="I117:L117"/>
    <mergeCell ref="I116:L116"/>
    <mergeCell ref="I118:L118"/>
    <mergeCell ref="B50:F50"/>
    <mergeCell ref="B51:F51"/>
    <mergeCell ref="I120:L120"/>
    <mergeCell ref="I75:L75"/>
    <mergeCell ref="B88:F88"/>
    <mergeCell ref="I104:L104"/>
    <mergeCell ref="I103:L103"/>
    <mergeCell ref="B111:F111"/>
    <mergeCell ref="B106:F106"/>
    <mergeCell ref="B107:F107"/>
    <mergeCell ref="B108:F108"/>
    <mergeCell ref="B109:F109"/>
    <mergeCell ref="B110:F110"/>
    <mergeCell ref="I107:L107"/>
    <mergeCell ref="I109:L109"/>
    <mergeCell ref="I110:L110"/>
    <mergeCell ref="I106:L106"/>
    <mergeCell ref="I108:L108"/>
    <mergeCell ref="I119:L119"/>
    <mergeCell ref="B84:F84"/>
    <mergeCell ref="B85:F85"/>
    <mergeCell ref="B86:F86"/>
    <mergeCell ref="I56:L56"/>
    <mergeCell ref="I57:L57"/>
    <mergeCell ref="B83:F83"/>
    <mergeCell ref="I81:L81"/>
    <mergeCell ref="I82:L82"/>
    <mergeCell ref="I58:L58"/>
    <mergeCell ref="I114:L114"/>
    <mergeCell ref="I115:L115"/>
    <mergeCell ref="B94:F94"/>
    <mergeCell ref="B87:F87"/>
    <mergeCell ref="B78:F78"/>
    <mergeCell ref="B91:F91"/>
    <mergeCell ref="B80:F80"/>
    <mergeCell ref="I80:L80"/>
    <mergeCell ref="K24:L24"/>
    <mergeCell ref="K39:M39"/>
    <mergeCell ref="I37:J37"/>
    <mergeCell ref="I49:L49"/>
    <mergeCell ref="K41:M41"/>
    <mergeCell ref="K42:M42"/>
    <mergeCell ref="K43:M43"/>
    <mergeCell ref="B93:F93"/>
    <mergeCell ref="I63:L63"/>
    <mergeCell ref="B89:F89"/>
    <mergeCell ref="B90:F90"/>
    <mergeCell ref="B46:F46"/>
    <mergeCell ref="I48:L48"/>
    <mergeCell ref="B47:F47"/>
    <mergeCell ref="B48:F48"/>
    <mergeCell ref="I53:L53"/>
    <mergeCell ref="I78:L78"/>
    <mergeCell ref="B57:F57"/>
    <mergeCell ref="B77:F77"/>
    <mergeCell ref="B61:F61"/>
    <mergeCell ref="B62:F62"/>
    <mergeCell ref="B58:F58"/>
    <mergeCell ref="B59:F59"/>
    <mergeCell ref="I79:L79"/>
    <mergeCell ref="B49:F49"/>
    <mergeCell ref="I111:L111"/>
    <mergeCell ref="I112:L112"/>
    <mergeCell ref="I113:L113"/>
    <mergeCell ref="G32:L32"/>
    <mergeCell ref="G33:L33"/>
    <mergeCell ref="G35:L35"/>
    <mergeCell ref="G36:L36"/>
    <mergeCell ref="I59:L59"/>
    <mergeCell ref="I60:L60"/>
    <mergeCell ref="I61:L61"/>
    <mergeCell ref="I62:L62"/>
    <mergeCell ref="I77:L77"/>
    <mergeCell ref="B60:F60"/>
    <mergeCell ref="B81:F81"/>
    <mergeCell ref="B79:F79"/>
    <mergeCell ref="B82:F82"/>
    <mergeCell ref="I50:L50"/>
    <mergeCell ref="I51:L51"/>
    <mergeCell ref="B52:F52"/>
    <mergeCell ref="B56:F56"/>
    <mergeCell ref="B92:F92"/>
    <mergeCell ref="I52:L52"/>
    <mergeCell ref="B95:F95"/>
    <mergeCell ref="L8:M8"/>
    <mergeCell ref="G10:L10"/>
    <mergeCell ref="I46:L46"/>
    <mergeCell ref="I47:L47"/>
    <mergeCell ref="G11:L11"/>
    <mergeCell ref="G12:L12"/>
    <mergeCell ref="G13:L13"/>
    <mergeCell ref="G14:L14"/>
    <mergeCell ref="G15:L15"/>
    <mergeCell ref="G16:L16"/>
    <mergeCell ref="G28:L28"/>
    <mergeCell ref="G29:L29"/>
    <mergeCell ref="G17:L17"/>
    <mergeCell ref="G20:L20"/>
    <mergeCell ref="G18:L18"/>
    <mergeCell ref="G19:L19"/>
    <mergeCell ref="G30:L30"/>
    <mergeCell ref="G22:I22"/>
    <mergeCell ref="K40:M40"/>
    <mergeCell ref="K21:L21"/>
    <mergeCell ref="G23:I23"/>
    <mergeCell ref="G24:I24"/>
    <mergeCell ref="G25:I25"/>
    <mergeCell ref="G26:I26"/>
  </mergeCells>
  <dataValidations count="16">
    <dataValidation type="list" showInputMessage="1" showErrorMessage="1" errorTitle="ตรวจสอบ" error="ตรวจสอบข้อมูลระดับตำแหน่ง" promptTitle="ระดับตำแหน่ง" prompt="เลือกข้อมูลระดับตำแหน่ง" sqref="G13:L13" xr:uid="{00000000-0002-0000-0100-000000000000}">
      <formula1>$B$78:$B$94</formula1>
    </dataValidation>
    <dataValidation type="list" showInputMessage="1" showErrorMessage="1" errorTitle="ตรวจสอบ" error="ตรวจสอบข้อมูลประเภทตำแหน่ง" promptTitle="ประเภทตำแหน่ง" prompt="เลือกข้อมูลประเภทตำแหน่ง" sqref="G14:L14" xr:uid="{00000000-0002-0000-0100-000001000000}">
      <formula1>$B$57:$B$62</formula1>
    </dataValidation>
    <dataValidation type="list" showInputMessage="1" showErrorMessage="1" errorTitle="ตรวจสอบ" error="ตรวจสอบข้อมูลกลุ่มพนักงาน" promptTitle="กลุ่มพนักงาน" prompt="เลือกข้อมูลกลุ่มพนักงาน" sqref="G15:L15" xr:uid="{00000000-0002-0000-0100-000002000000}">
      <formula1>$B$47:$B$52</formula1>
    </dataValidation>
    <dataValidation type="list" showInputMessage="1" showErrorMessage="1" errorTitle="ตรวจสอบ" error="ตรวจสอบระดับการศึกษาสูงสุด" promptTitle="ระดับการศึกษาสูงสุด" prompt="เลือกข้อมูลระดับการศึกษาสูงสุด" sqref="G24:I24" xr:uid="{00000000-0002-0000-0100-000003000000}">
      <formula1>$B$107:$B$111</formula1>
    </dataValidation>
    <dataValidation type="list" allowBlank="1" showInputMessage="1" showErrorMessage="1" errorTitle="ตรวจสอบ" error="ตรวจสอบข้อมูลระดับการศึกษาตามตำแหน่งที่จ้าง" promptTitle="ระดับการศึกษาตามตำแหน่งที่จ้าง" prompt="เลือกข้อมูลระดับการศึกษาตามตำแหน่งที่จ้าง" sqref="G23:I23" xr:uid="{00000000-0002-0000-0100-000004000000}">
      <formula1>$B$107:$B$111</formula1>
    </dataValidation>
    <dataValidation type="list" showInputMessage="1" showErrorMessage="1" errorTitle="ตรวจสอบ" error="ตรวจสอบข้อมูลสังกัด ฝ่าย" promptTitle="สังกัด - ฝ่าย" prompt="เลือกข้อมูลสังกัด ฝ่าย" sqref="G16:L16 G18:L18" xr:uid="{00000000-0002-0000-0100-000005000000}">
      <formula1>$I$47:$I$53</formula1>
    </dataValidation>
    <dataValidation type="list" showInputMessage="1" showErrorMessage="1" errorTitle="ตรวจสอบ" error="ตรวจสอบข้อมูลสังกัด - ส่วนงาน" promptTitle="สังกัด - ส่วนงาน" prompt="เลือกข้อมูลสังกัด - ส่วนงาน" sqref="G17:L17 G19:L19" xr:uid="{00000000-0002-0000-0100-000006000000}">
      <formula1>$I$47:$I$53</formula1>
    </dataValidation>
    <dataValidation type="list" showInputMessage="1" showErrorMessage="1" errorTitle="ตรวจสอบ" error="ตรวจสอบชื่อประธานคณะกรรมการรปะจำส่วนงาน" promptTitle="ประธานคณะกรรมการรปะจำส่วนงาน" prompt="เลือกชื่อประธานคณะกรรมการรปะจำส่วนงาน" sqref="G35:L35" xr:uid="{00000000-0002-0000-0100-000007000000}">
      <formula1>$I$107:$I$121</formula1>
    </dataValidation>
    <dataValidation type="list" showInputMessage="1" showErrorMessage="1" errorTitle="ตรวจสอบ" error="ตรวจสอบชื่อผู้ประเมิน" promptTitle="ชื่อผู้ประเมิน" prompt="เลือกชื่อผู้ประเมิน" sqref="G28:L28" xr:uid="{00000000-0002-0000-0100-000008000000}">
      <formula1>$I$107:$I$121</formula1>
    </dataValidation>
    <dataValidation type="list" showInputMessage="1" showErrorMessage="1" errorTitle="ตรวจสอบ" error="ตรวจสอบชื่อประธานคณะกรรมการกลั่นกรองฯ ประจำส่วนงาน" promptTitle="ประธานคณะกรรมการกลั่นกรองฯ" prompt="เลือกชื่อประธานคณะกรรมการกลั่นกรองฯ ประจำส่วนงาน" sqref="G32:L32" xr:uid="{00000000-0002-0000-0100-000009000000}">
      <formula1>$I$107:$I$121</formula1>
    </dataValidation>
    <dataValidation type="list" showInputMessage="1" showErrorMessage="1" errorTitle="ตรวจสอบ" error="ตรวจสอบข้อมูลตำแหน่ง" promptTitle="ตำแหน่ง" prompt="เลือกข้อมูลตำแหน่ง" sqref="G12:L12" xr:uid="{00000000-0002-0000-0100-00000A000000}">
      <formula1>$I$78:$I$104</formula1>
    </dataValidation>
    <dataValidation type="list" allowBlank="1" showInputMessage="1" showErrorMessage="1" errorTitle="ตรวจสอบ" error="ตรวจสอบข้อมูลตำแหน่งทางบริหาร" promptTitle="ตำแหน่งทางบริหาร" prompt="เลือกข้อมูลตำแหน่งทางบริหาร_x000a_" sqref="G20:L20" xr:uid="{00000000-0002-0000-0100-00000B000000}">
      <formula1>$I$57:$I$74</formula1>
    </dataValidation>
    <dataValidation type="list" showInputMessage="1" showErrorMessage="1" errorTitle="ตรวจสอบ" error="ตรวจสอบข้อมูตำแหน่ง ณ วันบันทึกข้อตกลง" promptTitle="ตำแหน่ง ณ วันบันทึกข้อตกลง" prompt="เลือกข้อมูตำแหน่ง ณ วันบันทึกข้อตกลง" sqref="G29:L29" xr:uid="{00000000-0002-0000-0100-00000C000000}">
      <formula1>$I$57:$I$74</formula1>
    </dataValidation>
    <dataValidation type="list" showInputMessage="1" showErrorMessage="1" errorTitle="ตรวจสอบ" error="ตรวจสอบตำแหน่ง ณ วันประเมิน" promptTitle="ตำแหน่ง ณ วันประเมิน  " prompt="เลือกตำแหน่ง ณ วันประเมิน  " sqref="G30:L30" xr:uid="{00000000-0002-0000-0100-00000D000000}">
      <formula1>$I$57:$I$74</formula1>
    </dataValidation>
    <dataValidation type="list" showInputMessage="1" showErrorMessage="1" errorTitle="ตรวจสอบ" error="ตรวจสอบข้อมูลตำแหน่งประธานคณะกรรมการกลั่นกรองฯ ประจำส่วนงาน" promptTitle="ตำแหน่งประธานคณะกรรมการกลั่นกรอง" prompt="เลือกข้อมูลตำแหน่งประธานคณะกรรมการกลั่นกรองฯ ประจำส่วนงาน" sqref="G33:L33" xr:uid="{00000000-0002-0000-0100-00000E000000}">
      <formula1>$I$57:$I$74</formula1>
    </dataValidation>
    <dataValidation type="list" showInputMessage="1" showErrorMessage="1" errorTitle="ตรวจสอบ" error="ตรวจสอบตำแหน่งประธานคณะกรรมการรปะจำส่วนงาน" promptTitle="ตำแหน่งประธานคณะกรรมการประจำฯ" prompt="เลือกตำแหน่งประธานคณะกรรมการรปะจำส่วนงาน_x000a_" sqref="G36:L36" xr:uid="{00000000-0002-0000-0100-00000F000000}">
      <formula1>$I$57:$I$74</formula1>
    </dataValidation>
  </dataValidations>
  <printOptions horizontalCentered="1"/>
  <pageMargins left="0.19685039370078741" right="0.19685039370078741" top="0.43307086614173229" bottom="0.27559055118110237" header="0.11811023622047245" footer="0.11811023622047245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8BE6B-01C7-4778-9920-F8C6FE3CE207}">
  <sheetPr>
    <tabColor rgb="FFFFFF00"/>
  </sheetPr>
  <dimension ref="A1:I54"/>
  <sheetViews>
    <sheetView topLeftCell="A13" workbookViewId="0">
      <selection activeCell="C10" sqref="C10:G10"/>
    </sheetView>
  </sheetViews>
  <sheetFormatPr defaultColWidth="8.140625" defaultRowHeight="21.75" x14ac:dyDescent="0.5"/>
  <cols>
    <col min="1" max="1" width="34.28515625" style="8" customWidth="1"/>
    <col min="2" max="2" width="36.140625" style="8" customWidth="1"/>
    <col min="3" max="3" width="11.28515625" style="8" customWidth="1"/>
    <col min="4" max="4" width="12.42578125" style="8" customWidth="1"/>
    <col min="5" max="5" width="13.140625" style="8" customWidth="1"/>
    <col min="6" max="6" width="14.5703125" style="8" customWidth="1"/>
    <col min="7" max="7" width="14.85546875" style="8" customWidth="1"/>
    <col min="8" max="8" width="13.7109375" style="13" customWidth="1"/>
    <col min="9" max="9" width="32" style="8" customWidth="1"/>
    <col min="10" max="10" width="11.7109375" style="8" customWidth="1"/>
    <col min="11" max="16384" width="8.140625" style="8"/>
  </cols>
  <sheetData>
    <row r="1" spans="1:9" s="330" customFormat="1" ht="26.25" x14ac:dyDescent="0.55000000000000004">
      <c r="A1" s="394" t="s">
        <v>364</v>
      </c>
      <c r="B1" s="395"/>
      <c r="C1" s="395"/>
      <c r="D1" s="395"/>
      <c r="E1" s="395"/>
      <c r="F1" s="395"/>
      <c r="G1" s="395"/>
      <c r="H1" s="395"/>
      <c r="I1" s="396"/>
    </row>
    <row r="2" spans="1:9" s="332" customFormat="1" ht="23.25" customHeight="1" x14ac:dyDescent="0.5">
      <c r="A2" s="397" t="s">
        <v>139</v>
      </c>
      <c r="B2" s="397" t="s">
        <v>365</v>
      </c>
      <c r="C2" s="331" t="s">
        <v>141</v>
      </c>
      <c r="D2" s="331"/>
      <c r="E2" s="331"/>
      <c r="F2" s="331"/>
      <c r="G2" s="331"/>
      <c r="H2" s="397" t="s">
        <v>366</v>
      </c>
      <c r="I2" s="397" t="s">
        <v>367</v>
      </c>
    </row>
    <row r="3" spans="1:9" s="332" customFormat="1" ht="23.25" x14ac:dyDescent="0.5">
      <c r="A3" s="397"/>
      <c r="B3" s="397"/>
      <c r="C3" s="333">
        <v>1</v>
      </c>
      <c r="D3" s="333">
        <v>2</v>
      </c>
      <c r="E3" s="333">
        <v>3</v>
      </c>
      <c r="F3" s="333">
        <v>4</v>
      </c>
      <c r="G3" s="333">
        <v>5</v>
      </c>
      <c r="H3" s="397"/>
      <c r="I3" s="397"/>
    </row>
    <row r="4" spans="1:9" ht="46.5" x14ac:dyDescent="0.5">
      <c r="A4" s="279" t="s">
        <v>339</v>
      </c>
      <c r="B4" s="385"/>
      <c r="C4" s="386"/>
      <c r="D4" s="386"/>
      <c r="E4" s="386"/>
      <c r="F4" s="386"/>
      <c r="G4" s="387"/>
      <c r="H4" s="334">
        <v>10</v>
      </c>
      <c r="I4" s="61"/>
    </row>
    <row r="5" spans="1:9" ht="108.75" x14ac:dyDescent="0.5">
      <c r="A5" s="305" t="s">
        <v>368</v>
      </c>
      <c r="B5" s="270" t="s">
        <v>369</v>
      </c>
      <c r="C5" s="49" t="s">
        <v>370</v>
      </c>
      <c r="D5" s="49" t="s">
        <v>371</v>
      </c>
      <c r="E5" s="49" t="s">
        <v>372</v>
      </c>
      <c r="F5" s="49" t="s">
        <v>373</v>
      </c>
      <c r="G5" s="49" t="s">
        <v>374</v>
      </c>
      <c r="H5" s="57">
        <v>5</v>
      </c>
      <c r="I5" s="317" t="s">
        <v>375</v>
      </c>
    </row>
    <row r="6" spans="1:9" ht="65.25" x14ac:dyDescent="0.5">
      <c r="A6" s="270" t="s">
        <v>376</v>
      </c>
      <c r="B6" s="270" t="s">
        <v>377</v>
      </c>
      <c r="C6" s="49" t="s">
        <v>378</v>
      </c>
      <c r="D6" s="49" t="s">
        <v>379</v>
      </c>
      <c r="E6" s="49" t="s">
        <v>380</v>
      </c>
      <c r="F6" s="49" t="s">
        <v>381</v>
      </c>
      <c r="G6" s="49" t="s">
        <v>382</v>
      </c>
      <c r="H6" s="57">
        <v>3</v>
      </c>
      <c r="I6" s="317" t="s">
        <v>383</v>
      </c>
    </row>
    <row r="7" spans="1:9" ht="23.25" x14ac:dyDescent="0.5">
      <c r="A7" s="305" t="s">
        <v>384</v>
      </c>
      <c r="B7" s="270" t="s">
        <v>385</v>
      </c>
      <c r="C7" s="49" t="s">
        <v>386</v>
      </c>
      <c r="D7" s="49" t="s">
        <v>387</v>
      </c>
      <c r="E7" s="49" t="s">
        <v>388</v>
      </c>
      <c r="F7" s="49" t="s">
        <v>389</v>
      </c>
      <c r="G7" s="49" t="s">
        <v>390</v>
      </c>
      <c r="H7" s="57">
        <v>2</v>
      </c>
      <c r="I7" s="317" t="s">
        <v>391</v>
      </c>
    </row>
    <row r="8" spans="1:9" ht="46.5" x14ac:dyDescent="0.5">
      <c r="A8" s="279" t="s">
        <v>340</v>
      </c>
      <c r="B8" s="385"/>
      <c r="C8" s="386"/>
      <c r="D8" s="386"/>
      <c r="E8" s="386"/>
      <c r="F8" s="386"/>
      <c r="G8" s="387"/>
      <c r="H8" s="335">
        <v>10</v>
      </c>
      <c r="I8" s="61"/>
    </row>
    <row r="9" spans="1:9" ht="87" x14ac:dyDescent="0.5">
      <c r="A9" s="336" t="s">
        <v>392</v>
      </c>
      <c r="B9" s="21" t="s">
        <v>393</v>
      </c>
      <c r="C9" s="337" t="s">
        <v>394</v>
      </c>
      <c r="D9" s="337" t="s">
        <v>394</v>
      </c>
      <c r="E9" s="338" t="s">
        <v>394</v>
      </c>
      <c r="F9" s="338" t="s">
        <v>395</v>
      </c>
      <c r="G9" s="338" t="s">
        <v>396</v>
      </c>
      <c r="H9" s="62">
        <v>3</v>
      </c>
      <c r="I9" s="339" t="s">
        <v>397</v>
      </c>
    </row>
    <row r="10" spans="1:9" ht="58.5" customHeight="1" x14ac:dyDescent="0.5">
      <c r="A10" s="305" t="s">
        <v>398</v>
      </c>
      <c r="B10" s="270" t="s">
        <v>399</v>
      </c>
      <c r="C10" s="388" t="s">
        <v>400</v>
      </c>
      <c r="D10" s="389"/>
      <c r="E10" s="389"/>
      <c r="F10" s="389"/>
      <c r="G10" s="390"/>
      <c r="H10" s="62">
        <v>2</v>
      </c>
      <c r="I10" s="339" t="s">
        <v>397</v>
      </c>
    </row>
    <row r="11" spans="1:9" ht="108.75" x14ac:dyDescent="0.5">
      <c r="A11" s="305" t="s">
        <v>401</v>
      </c>
      <c r="B11" s="270" t="s">
        <v>402</v>
      </c>
      <c r="C11" s="391" t="s">
        <v>403</v>
      </c>
      <c r="D11" s="392"/>
      <c r="E11" s="392"/>
      <c r="F11" s="392"/>
      <c r="G11" s="393"/>
      <c r="H11" s="62">
        <v>5</v>
      </c>
      <c r="I11" s="339" t="s">
        <v>404</v>
      </c>
    </row>
    <row r="12" spans="1:9" ht="87" x14ac:dyDescent="0.5">
      <c r="A12" s="316" t="s">
        <v>405</v>
      </c>
      <c r="B12" s="316" t="s">
        <v>406</v>
      </c>
      <c r="C12" s="340" t="s">
        <v>394</v>
      </c>
      <c r="D12" s="340" t="s">
        <v>407</v>
      </c>
      <c r="E12" s="340" t="s">
        <v>408</v>
      </c>
      <c r="F12" s="340" t="s">
        <v>409</v>
      </c>
      <c r="G12" s="340" t="s">
        <v>410</v>
      </c>
      <c r="H12" s="341">
        <v>5</v>
      </c>
      <c r="I12" s="317" t="s">
        <v>411</v>
      </c>
    </row>
    <row r="13" spans="1:9" ht="108.75" x14ac:dyDescent="0.5">
      <c r="A13" s="21" t="s">
        <v>412</v>
      </c>
      <c r="B13" s="21" t="s">
        <v>413</v>
      </c>
      <c r="C13" s="342" t="s">
        <v>394</v>
      </c>
      <c r="D13" s="342" t="s">
        <v>414</v>
      </c>
      <c r="E13" s="343" t="s">
        <v>415</v>
      </c>
      <c r="F13" s="342" t="s">
        <v>408</v>
      </c>
      <c r="G13" s="342" t="s">
        <v>416</v>
      </c>
      <c r="H13" s="62">
        <v>5</v>
      </c>
      <c r="I13" s="339" t="s">
        <v>417</v>
      </c>
    </row>
    <row r="14" spans="1:9" ht="136.5" x14ac:dyDescent="0.5">
      <c r="A14" s="21" t="s">
        <v>418</v>
      </c>
      <c r="B14" s="21" t="s">
        <v>419</v>
      </c>
      <c r="C14" s="49" t="s">
        <v>394</v>
      </c>
      <c r="D14" s="49" t="s">
        <v>394</v>
      </c>
      <c r="E14" s="344" t="s">
        <v>420</v>
      </c>
      <c r="F14" s="344" t="s">
        <v>421</v>
      </c>
      <c r="G14" s="344" t="s">
        <v>422</v>
      </c>
      <c r="H14" s="62">
        <v>2</v>
      </c>
      <c r="I14" s="317" t="s">
        <v>423</v>
      </c>
    </row>
    <row r="15" spans="1:9" ht="87" x14ac:dyDescent="0.5">
      <c r="A15" s="21" t="s">
        <v>424</v>
      </c>
      <c r="B15" s="21" t="s">
        <v>425</v>
      </c>
      <c r="C15" s="49" t="s">
        <v>426</v>
      </c>
      <c r="D15" s="49" t="s">
        <v>427</v>
      </c>
      <c r="E15" s="49" t="s">
        <v>428</v>
      </c>
      <c r="F15" s="49" t="s">
        <v>429</v>
      </c>
      <c r="G15" s="49" t="s">
        <v>430</v>
      </c>
      <c r="H15" s="62">
        <v>3</v>
      </c>
      <c r="I15" s="317" t="s">
        <v>431</v>
      </c>
    </row>
    <row r="16" spans="1:9" ht="43.5" x14ac:dyDescent="0.5">
      <c r="A16" s="21" t="s">
        <v>432</v>
      </c>
      <c r="B16" s="21" t="s">
        <v>433</v>
      </c>
      <c r="C16" s="388" t="s">
        <v>434</v>
      </c>
      <c r="D16" s="389"/>
      <c r="E16" s="389"/>
      <c r="F16" s="389"/>
      <c r="G16" s="390"/>
      <c r="H16" s="62">
        <v>1</v>
      </c>
      <c r="I16" s="317" t="s">
        <v>435</v>
      </c>
    </row>
    <row r="17" spans="1:9" hidden="1" x14ac:dyDescent="0.5">
      <c r="A17" s="280"/>
      <c r="B17" s="21"/>
      <c r="C17" s="343"/>
      <c r="D17" s="344"/>
      <c r="E17" s="344"/>
      <c r="F17" s="344"/>
      <c r="G17" s="344"/>
      <c r="H17" s="57"/>
      <c r="I17" s="61"/>
    </row>
    <row r="18" spans="1:9" hidden="1" x14ac:dyDescent="0.5">
      <c r="A18" s="21"/>
      <c r="B18" s="21"/>
      <c r="C18" s="343"/>
      <c r="D18" s="344"/>
      <c r="E18" s="344"/>
      <c r="F18" s="344"/>
      <c r="G18" s="344"/>
      <c r="H18" s="57"/>
      <c r="I18" s="61"/>
    </row>
    <row r="19" spans="1:9" hidden="1" x14ac:dyDescent="0.5">
      <c r="A19" s="21"/>
      <c r="B19" s="21"/>
      <c r="C19" s="343"/>
      <c r="D19" s="344"/>
      <c r="E19" s="344"/>
      <c r="F19" s="344"/>
      <c r="G19" s="344"/>
      <c r="H19" s="57"/>
      <c r="I19" s="61"/>
    </row>
    <row r="20" spans="1:9" hidden="1" x14ac:dyDescent="0.5">
      <c r="A20" s="21"/>
      <c r="B20" s="21"/>
      <c r="C20" s="343"/>
      <c r="D20" s="344"/>
      <c r="E20" s="344"/>
      <c r="F20" s="344"/>
      <c r="G20" s="344"/>
      <c r="H20" s="62"/>
      <c r="I20" s="61"/>
    </row>
    <row r="21" spans="1:9" hidden="1" x14ac:dyDescent="0.5">
      <c r="A21" s="21"/>
      <c r="B21" s="21"/>
      <c r="C21" s="343"/>
      <c r="D21" s="344"/>
      <c r="E21" s="344"/>
      <c r="F21" s="344"/>
      <c r="G21" s="344"/>
      <c r="H21" s="57"/>
      <c r="I21" s="61"/>
    </row>
    <row r="22" spans="1:9" hidden="1" x14ac:dyDescent="0.5">
      <c r="A22" s="21"/>
      <c r="B22" s="55"/>
      <c r="C22" s="343"/>
      <c r="D22" s="344"/>
      <c r="E22" s="344"/>
      <c r="F22" s="344"/>
      <c r="G22" s="344"/>
      <c r="H22" s="57"/>
      <c r="I22" s="61"/>
    </row>
    <row r="23" spans="1:9" hidden="1" x14ac:dyDescent="0.5">
      <c r="A23" s="21"/>
      <c r="B23" s="55"/>
      <c r="C23" s="343"/>
      <c r="D23" s="344"/>
      <c r="E23" s="345"/>
      <c r="F23" s="346"/>
      <c r="G23" s="346"/>
      <c r="H23" s="57"/>
      <c r="I23" s="61"/>
    </row>
    <row r="24" spans="1:9" hidden="1" x14ac:dyDescent="0.5">
      <c r="A24" s="21"/>
      <c r="B24" s="55"/>
      <c r="C24" s="343"/>
      <c r="D24" s="344"/>
      <c r="E24" s="345"/>
      <c r="F24" s="345"/>
      <c r="G24" s="345"/>
      <c r="H24" s="57"/>
      <c r="I24" s="61"/>
    </row>
    <row r="25" spans="1:9" hidden="1" x14ac:dyDescent="0.5">
      <c r="A25" s="21"/>
      <c r="B25" s="55"/>
      <c r="C25" s="56"/>
      <c r="D25" s="56"/>
      <c r="E25" s="56"/>
      <c r="F25" s="56"/>
      <c r="G25" s="56"/>
      <c r="H25" s="57"/>
      <c r="I25" s="61"/>
    </row>
    <row r="26" spans="1:9" hidden="1" x14ac:dyDescent="0.5">
      <c r="A26" s="55"/>
      <c r="B26" s="55"/>
      <c r="C26" s="56"/>
      <c r="D26" s="56"/>
      <c r="E26" s="56"/>
      <c r="F26" s="56"/>
      <c r="G26" s="56"/>
      <c r="H26" s="57"/>
      <c r="I26" s="61"/>
    </row>
    <row r="27" spans="1:9" hidden="1" x14ac:dyDescent="0.5">
      <c r="A27" s="55"/>
      <c r="B27" s="55"/>
      <c r="C27" s="56"/>
      <c r="D27" s="56"/>
      <c r="E27" s="56"/>
      <c r="F27" s="56"/>
      <c r="G27" s="56"/>
      <c r="H27" s="57"/>
      <c r="I27" s="61"/>
    </row>
    <row r="28" spans="1:9" hidden="1" x14ac:dyDescent="0.5">
      <c r="A28" s="55"/>
      <c r="B28" s="55"/>
      <c r="C28" s="56"/>
      <c r="D28" s="56"/>
      <c r="E28" s="56"/>
      <c r="F28" s="56"/>
      <c r="G28" s="56"/>
      <c r="H28" s="57"/>
      <c r="I28" s="61"/>
    </row>
    <row r="29" spans="1:9" hidden="1" x14ac:dyDescent="0.5">
      <c r="A29" s="55"/>
      <c r="B29" s="55"/>
      <c r="C29" s="56"/>
      <c r="D29" s="56"/>
      <c r="E29" s="56"/>
      <c r="F29" s="56"/>
      <c r="G29" s="56"/>
      <c r="H29" s="57"/>
      <c r="I29" s="61"/>
    </row>
    <row r="30" spans="1:9" hidden="1" x14ac:dyDescent="0.5">
      <c r="A30" s="55"/>
      <c r="B30" s="55"/>
      <c r="C30" s="56"/>
      <c r="D30" s="56"/>
      <c r="E30" s="56"/>
      <c r="F30" s="56"/>
      <c r="G30" s="56"/>
      <c r="H30" s="57"/>
      <c r="I30" s="61"/>
    </row>
    <row r="31" spans="1:9" hidden="1" x14ac:dyDescent="0.5">
      <c r="A31" s="55"/>
      <c r="B31" s="55"/>
      <c r="C31" s="56"/>
      <c r="D31" s="56"/>
      <c r="E31" s="56"/>
      <c r="F31" s="56"/>
      <c r="G31" s="56"/>
      <c r="H31" s="57"/>
      <c r="I31" s="61"/>
    </row>
    <row r="32" spans="1:9" hidden="1" x14ac:dyDescent="0.5">
      <c r="A32" s="55"/>
      <c r="B32" s="55"/>
      <c r="C32" s="56"/>
      <c r="D32" s="56"/>
      <c r="E32" s="56"/>
      <c r="F32" s="56"/>
      <c r="G32" s="56"/>
      <c r="H32" s="57"/>
      <c r="I32" s="61"/>
    </row>
    <row r="33" spans="1:9" hidden="1" x14ac:dyDescent="0.5">
      <c r="A33" s="55"/>
      <c r="B33" s="55"/>
      <c r="C33" s="56"/>
      <c r="D33" s="56"/>
      <c r="E33" s="56"/>
      <c r="F33" s="56"/>
      <c r="G33" s="56"/>
      <c r="H33" s="57"/>
      <c r="I33" s="61"/>
    </row>
    <row r="34" spans="1:9" hidden="1" x14ac:dyDescent="0.5">
      <c r="A34" s="55"/>
      <c r="B34" s="55"/>
      <c r="C34" s="56"/>
      <c r="D34" s="56"/>
      <c r="E34" s="56"/>
      <c r="F34" s="56"/>
      <c r="G34" s="56"/>
      <c r="H34" s="57"/>
      <c r="I34" s="61"/>
    </row>
    <row r="35" spans="1:9" hidden="1" x14ac:dyDescent="0.5">
      <c r="A35" s="55"/>
      <c r="B35" s="55"/>
      <c r="C35" s="56"/>
      <c r="D35" s="56"/>
      <c r="E35" s="56"/>
      <c r="F35" s="56"/>
      <c r="G35" s="56"/>
      <c r="H35" s="57"/>
      <c r="I35" s="61"/>
    </row>
    <row r="36" spans="1:9" hidden="1" x14ac:dyDescent="0.5">
      <c r="A36" s="55"/>
      <c r="B36" s="55"/>
      <c r="C36" s="56"/>
      <c r="D36" s="56"/>
      <c r="E36" s="56"/>
      <c r="F36" s="56"/>
      <c r="G36" s="56"/>
      <c r="H36" s="57"/>
      <c r="I36" s="61"/>
    </row>
    <row r="37" spans="1:9" hidden="1" x14ac:dyDescent="0.5">
      <c r="A37" s="55"/>
      <c r="B37" s="55"/>
      <c r="C37" s="60"/>
      <c r="D37" s="60"/>
      <c r="E37" s="56"/>
      <c r="F37" s="60"/>
      <c r="G37" s="60"/>
      <c r="H37" s="57"/>
      <c r="I37" s="61"/>
    </row>
    <row r="38" spans="1:9" hidden="1" x14ac:dyDescent="0.5">
      <c r="A38" s="55"/>
      <c r="B38" s="55"/>
      <c r="C38" s="60"/>
      <c r="D38" s="60"/>
      <c r="E38" s="56"/>
      <c r="F38" s="60"/>
      <c r="G38" s="60"/>
      <c r="H38" s="57"/>
      <c r="I38" s="61"/>
    </row>
    <row r="39" spans="1:9" hidden="1" x14ac:dyDescent="0.5">
      <c r="A39" s="55"/>
      <c r="B39" s="55"/>
      <c r="C39" s="60"/>
      <c r="D39" s="60"/>
      <c r="E39" s="56"/>
      <c r="F39" s="60"/>
      <c r="G39" s="60"/>
      <c r="H39" s="57"/>
      <c r="I39" s="61"/>
    </row>
    <row r="40" spans="1:9" hidden="1" x14ac:dyDescent="0.5">
      <c r="A40" s="55"/>
      <c r="B40" s="55"/>
      <c r="C40" s="56"/>
      <c r="D40" s="56"/>
      <c r="E40" s="56"/>
      <c r="F40" s="56"/>
      <c r="G40" s="56"/>
      <c r="H40" s="57"/>
      <c r="I40" s="61"/>
    </row>
    <row r="41" spans="1:9" hidden="1" x14ac:dyDescent="0.5">
      <c r="A41" s="55"/>
      <c r="B41" s="55"/>
      <c r="C41" s="56"/>
      <c r="D41" s="56"/>
      <c r="E41" s="56"/>
      <c r="F41" s="56"/>
      <c r="G41" s="56"/>
      <c r="H41" s="62"/>
      <c r="I41" s="61"/>
    </row>
    <row r="42" spans="1:9" hidden="1" x14ac:dyDescent="0.5">
      <c r="A42" s="55"/>
      <c r="B42" s="55"/>
      <c r="C42" s="56"/>
      <c r="D42" s="56"/>
      <c r="E42" s="56"/>
      <c r="F42" s="56"/>
      <c r="G42" s="56"/>
      <c r="H42" s="62"/>
      <c r="I42" s="61"/>
    </row>
    <row r="43" spans="1:9" hidden="1" x14ac:dyDescent="0.5">
      <c r="A43" s="55"/>
      <c r="B43" s="55"/>
      <c r="C43" s="60"/>
      <c r="D43" s="60"/>
      <c r="E43" s="56"/>
      <c r="F43" s="60"/>
      <c r="G43" s="60"/>
      <c r="H43" s="57"/>
      <c r="I43" s="61"/>
    </row>
    <row r="44" spans="1:9" hidden="1" x14ac:dyDescent="0.5">
      <c r="A44" s="55"/>
      <c r="B44" s="55"/>
      <c r="C44" s="60"/>
      <c r="D44" s="60"/>
      <c r="E44" s="56"/>
      <c r="F44" s="60"/>
      <c r="G44" s="60"/>
      <c r="H44" s="57"/>
      <c r="I44" s="61"/>
    </row>
    <row r="45" spans="1:9" hidden="1" x14ac:dyDescent="0.5">
      <c r="A45" s="55"/>
      <c r="B45" s="55"/>
      <c r="C45" s="60"/>
      <c r="D45" s="60"/>
      <c r="E45" s="56"/>
      <c r="F45" s="60"/>
      <c r="G45" s="60"/>
      <c r="H45" s="57"/>
      <c r="I45" s="61"/>
    </row>
    <row r="46" spans="1:9" hidden="1" x14ac:dyDescent="0.5">
      <c r="A46" s="55"/>
      <c r="B46" s="55"/>
      <c r="C46" s="56"/>
      <c r="D46" s="56"/>
      <c r="E46" s="56"/>
      <c r="F46" s="56"/>
      <c r="G46" s="56"/>
      <c r="H46" s="57"/>
      <c r="I46" s="61"/>
    </row>
    <row r="47" spans="1:9" hidden="1" x14ac:dyDescent="0.5">
      <c r="A47" s="55"/>
      <c r="B47" s="55"/>
      <c r="C47" s="56"/>
      <c r="D47" s="56"/>
      <c r="E47" s="56"/>
      <c r="F47" s="56"/>
      <c r="G47" s="56"/>
      <c r="H47" s="57"/>
      <c r="I47" s="61"/>
    </row>
    <row r="48" spans="1:9" x14ac:dyDescent="0.5">
      <c r="A48" s="14"/>
      <c r="H48" s="48"/>
    </row>
    <row r="52" spans="8:8" x14ac:dyDescent="0.5">
      <c r="H52" s="347"/>
    </row>
    <row r="54" spans="8:8" x14ac:dyDescent="0.5">
      <c r="H54" s="347"/>
    </row>
  </sheetData>
  <mergeCells count="10">
    <mergeCell ref="B8:G8"/>
    <mergeCell ref="C10:G10"/>
    <mergeCell ref="C11:G11"/>
    <mergeCell ref="C16:G16"/>
    <mergeCell ref="A1:I1"/>
    <mergeCell ref="A2:A3"/>
    <mergeCell ref="B2:B3"/>
    <mergeCell ref="H2:H3"/>
    <mergeCell ref="I2:I3"/>
    <mergeCell ref="B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K74"/>
  <sheetViews>
    <sheetView showZeros="0" showRuler="0" topLeftCell="A22" zoomScaleNormal="100" zoomScaleSheetLayoutView="100" workbookViewId="0">
      <selection activeCell="N32" sqref="N32"/>
    </sheetView>
  </sheetViews>
  <sheetFormatPr defaultColWidth="8.140625" defaultRowHeight="21.75" x14ac:dyDescent="0.5"/>
  <cols>
    <col min="1" max="1" width="36.42578125" style="8" customWidth="1"/>
    <col min="2" max="2" width="36.7109375" style="8" customWidth="1"/>
    <col min="3" max="5" width="10.7109375" style="8" customWidth="1"/>
    <col min="6" max="6" width="15.28515625" style="8" customWidth="1"/>
    <col min="7" max="7" width="14.5703125" style="8" customWidth="1"/>
    <col min="8" max="8" width="19.7109375" style="13" customWidth="1"/>
    <col min="9" max="9" width="33.28515625" style="8" customWidth="1"/>
    <col min="10" max="10" width="0.85546875" style="8" customWidth="1"/>
    <col min="11" max="11" width="25.7109375" style="8" customWidth="1"/>
    <col min="12" max="16384" width="8.140625" style="8"/>
  </cols>
  <sheetData>
    <row r="1" spans="1:11" s="102" customFormat="1" ht="24.95" customHeight="1" x14ac:dyDescent="0.2">
      <c r="A1" s="399" t="s">
        <v>305</v>
      </c>
      <c r="B1" s="399"/>
      <c r="C1" s="399"/>
      <c r="D1" s="399"/>
      <c r="E1" s="399"/>
      <c r="F1" s="399"/>
      <c r="G1" s="399"/>
      <c r="H1" s="399"/>
      <c r="I1" s="399"/>
    </row>
    <row r="2" spans="1:11" s="102" customFormat="1" ht="24.95" customHeight="1" x14ac:dyDescent="0.2">
      <c r="A2" s="399" t="str">
        <f>ข้อมูลเบื้องต้น!G15</f>
        <v>ข้าราชการสายปฏิบัติการ</v>
      </c>
      <c r="B2" s="399"/>
      <c r="C2" s="399"/>
      <c r="D2" s="399"/>
      <c r="E2" s="399"/>
      <c r="F2" s="399"/>
      <c r="G2" s="399"/>
      <c r="H2" s="399"/>
      <c r="I2" s="399"/>
      <c r="J2" s="103"/>
      <c r="K2" s="103"/>
    </row>
    <row r="3" spans="1:11" ht="12" customHeight="1" x14ac:dyDescent="0.5">
      <c r="A3" s="9"/>
      <c r="B3" s="9"/>
      <c r="C3" s="9"/>
      <c r="D3" s="9"/>
      <c r="E3" s="9"/>
      <c r="F3" s="9"/>
      <c r="G3" s="9"/>
      <c r="H3" s="9"/>
      <c r="I3" s="9"/>
    </row>
    <row r="4" spans="1:11" ht="24" customHeight="1" x14ac:dyDescent="0.5">
      <c r="A4" s="91" t="s">
        <v>135</v>
      </c>
      <c r="B4" s="11"/>
      <c r="C4" s="9"/>
      <c r="D4" s="9"/>
      <c r="E4" s="42"/>
      <c r="F4" s="9"/>
      <c r="G4" s="9"/>
      <c r="H4" s="18"/>
      <c r="I4" s="192" t="str">
        <f>IF(ข้อมูลเบื้องต้น!G37&gt;0,CONCATENATE("บันทึกข้อตกลง ครั้งที่ ",ข้อมูลเบื้องต้น!G37,"  เมื่อวันที่ ",TEXT(DATE(YEAR(ข้อมูลเบื้องต้น!I37)+543,MONTH(ข้อมูลเบื้องต้น!I37),DAY(ข้อมูลเบื้องต้น!I37)), "d mmmm yyyy")),"")</f>
        <v>บันทึกข้อตกลง ครั้งที่ 1  เมื่อวันที่ 1 กุมภาพันธ์ 2567</v>
      </c>
    </row>
    <row r="5" spans="1:11" s="10" customFormat="1" ht="24" customHeight="1" x14ac:dyDescent="0.2">
      <c r="A5" s="100" t="str">
        <f>ข้อมูลเบื้องต้น!C5</f>
        <v>รอบการประเมิน</v>
      </c>
      <c r="B5" s="11" t="str">
        <f>CONCATENATE(ข้อมูลเบื้องต้น!C6," ",ข้อมูลเบื้องต้น!D6," ",ข้อมูลเบื้องต้น!E6,"   ",ข้อมูลเบื้องต้น!F6," ",ข้อมูลเบื้องต้น!I6," ",ข้อมูลเบื้องต้น!J6," ",ข้อมูลเบื้องต้น!K6)</f>
        <v>[  ]   รอบที่ 1   ตั้งแต่ 1 สิงหาคม 2566 ถึง  31 มกราคม 2567</v>
      </c>
      <c r="E5" s="42" t="str">
        <f>CONCATENATE(ข้อมูลเบื้องต้น!C7," ",ข้อมูลเบื้องต้น!D7," ",ข้อมูลเบื้องต้น!E7,"   ",ข้อมูลเบื้องต้น!F7," ",ข้อมูลเบื้องต้น!I7," ",ข้อมูลเบื้องต้น!J7," ",ข้อมูลเบื้องต้น!K7)</f>
        <v>[ X ]   รอบที่ 2   ตั้งแต่ 1 กุมภาพันธ์ 2567 ถึง  31 กรกฎาคม 2567</v>
      </c>
      <c r="F5" s="11"/>
    </row>
    <row r="6" spans="1:11" s="10" customFormat="1" ht="24" hidden="1" customHeight="1" x14ac:dyDescent="0.2">
      <c r="A6" s="100"/>
      <c r="B6" s="11" t="str">
        <f>CONCATENATE(ข้อมูลเบื้องต้น!C8,IF(ข้อมูลเบื้องต้น!D8&gt;"",ข้อมูลเบื้องต้น!D8,"  "),ข้อมูลเบื้องต้น!E8,"   ",ข้อมูลเบื้องต้น!F8," ",IF(ข้อมูลเบื้องต้น!H8&gt;0,ข้อมูลเบื้องต้น!H8,"..."),"  ",ข้อมูลเบื้องต้น!I8," ",IF(ข้อมูลเบื้องต้น!J8&gt;0,(TEXT((DATE(YEAR(ข้อมูลเบื้องต้น!J8)+543, MONTH(ข้อมูลเบื้องต้น!J8), DAY(ข้อมูลเบื้องต้น!J8))),"d mmmm yyyy")),"....................."),"  ",ข้อมูลเบื้องต้น!K8,"  ",IF(ข้อมูลเบื้องต้น!L8&gt;0,(TEXT((DATE(YEAR(ข้อมูลเบื้องต้น!L8)+543, MONTH(ข้อมูลเบื้องต้น!L8), DAY(ข้อมูลเบื้องต้น!L8))),"d mmmm yyyy")),"....................."))</f>
        <v>[  ]   รอบปฏิบัติราชการข้าราชการใหม่ ...  เดือนแรก  ตั้งแต่ .....................  ถึง  .....................</v>
      </c>
      <c r="E6" s="42"/>
      <c r="F6" s="11"/>
    </row>
    <row r="7" spans="1:11" s="18" customFormat="1" ht="24" customHeight="1" x14ac:dyDescent="0.2">
      <c r="A7" s="101" t="str">
        <f>ข้อมูลเบื้องต้น!F11</f>
        <v>ชื่อผู้รับการประเมิน</v>
      </c>
      <c r="B7" s="402">
        <f>ข้อมูลเบื้องต้น!G11</f>
        <v>0</v>
      </c>
      <c r="C7" s="402"/>
      <c r="D7" s="19" t="str">
        <f>ข้อมูลเบื้องต้น!F12</f>
        <v>ตำแหน่ง</v>
      </c>
      <c r="E7" s="402" t="str">
        <f>ข้อมูลเบื้องต้น!G12</f>
        <v>-</v>
      </c>
      <c r="F7" s="402"/>
      <c r="G7" s="402"/>
      <c r="H7" s="19" t="str">
        <f>ข้อมูลเบื้องต้น!F13</f>
        <v>ระดับตำแหน่ง</v>
      </c>
      <c r="I7" s="29" t="str">
        <f>ข้อมูลเบื้องต้น!G13</f>
        <v>-</v>
      </c>
    </row>
    <row r="8" spans="1:11" s="18" customFormat="1" ht="24" x14ac:dyDescent="0.2">
      <c r="A8" s="101" t="str">
        <f>ข้อมูลเบื้องต้น!F16</f>
        <v>ฝ่าย</v>
      </c>
      <c r="B8" s="50" t="str">
        <f>ข้อมูลเบื้องต้น!G16</f>
        <v>-</v>
      </c>
      <c r="C8" s="38"/>
      <c r="D8" s="33" t="s">
        <v>10</v>
      </c>
      <c r="E8" s="402" t="str">
        <f>ข้อมูลเบื้องต้น!G14</f>
        <v>-</v>
      </c>
      <c r="F8" s="402"/>
      <c r="G8" s="402"/>
      <c r="H8" s="402"/>
      <c r="I8" s="90"/>
    </row>
    <row r="9" spans="1:11" s="18" customFormat="1" ht="24" x14ac:dyDescent="0.2">
      <c r="A9" s="101" t="str">
        <f>ข้อมูลเบื้องต้น!F17</f>
        <v xml:space="preserve">สังกัด </v>
      </c>
      <c r="B9" s="50" t="str">
        <f>ข้อมูลเบื้องต้น!G17</f>
        <v>สำนักหอสมุดกลาง</v>
      </c>
      <c r="D9" s="33" t="str">
        <f>ข้อมูลเบื้องต้น!F15</f>
        <v>กลุ่มข้าราชการ</v>
      </c>
      <c r="E9" s="404" t="str">
        <f>ข้อมูลเบื้องต้น!G15</f>
        <v>ข้าราชการสายปฏิบัติการ</v>
      </c>
      <c r="F9" s="404"/>
      <c r="G9" s="404"/>
      <c r="H9" s="404"/>
      <c r="I9" s="46"/>
    </row>
    <row r="10" spans="1:11" s="18" customFormat="1" ht="24" customHeight="1" x14ac:dyDescent="0.2">
      <c r="A10" s="101" t="str">
        <f>ข้อมูลเบื้องต้น!F20</f>
        <v>ตำแหน่งทางบริหาร</v>
      </c>
      <c r="B10" s="402">
        <f>ข้อมูลเบื้องต้น!G20</f>
        <v>0</v>
      </c>
      <c r="C10" s="402"/>
      <c r="D10" s="33"/>
      <c r="E10" s="403"/>
      <c r="F10" s="403"/>
      <c r="G10" s="403"/>
      <c r="H10" s="403"/>
      <c r="I10" s="46"/>
    </row>
    <row r="11" spans="1:11" s="18" customFormat="1" ht="24" customHeight="1" x14ac:dyDescent="0.2">
      <c r="A11" s="101" t="str">
        <f>ข้อมูลเบื้องต้น!C27</f>
        <v xml:space="preserve">ผู้ประเมิน </v>
      </c>
      <c r="B11" s="402" t="str">
        <f>ข้อมูลเบื้องต้น!G28</f>
        <v>-</v>
      </c>
      <c r="C11" s="402"/>
      <c r="D11" s="19" t="s">
        <v>9</v>
      </c>
      <c r="E11" s="402" t="str">
        <f>ข้อมูลเบื้องต้น!G29</f>
        <v>-</v>
      </c>
      <c r="F11" s="402"/>
      <c r="G11" s="402"/>
      <c r="H11" s="402"/>
    </row>
    <row r="12" spans="1:11" s="10" customFormat="1" ht="24" customHeight="1" x14ac:dyDescent="0.2">
      <c r="A12" s="92" t="s">
        <v>136</v>
      </c>
      <c r="H12" s="12"/>
      <c r="I12" s="52"/>
    </row>
    <row r="13" spans="1:11" s="10" customFormat="1" ht="21.75" customHeight="1" x14ac:dyDescent="0.5">
      <c r="A13" s="105" t="s">
        <v>137</v>
      </c>
      <c r="H13" s="12"/>
      <c r="I13" s="52"/>
    </row>
    <row r="14" spans="1:11" s="10" customFormat="1" ht="21.75" customHeight="1" x14ac:dyDescent="0.5">
      <c r="A14" s="105" t="s">
        <v>138</v>
      </c>
      <c r="H14" s="12"/>
      <c r="I14" s="52" t="str">
        <f>ข้อมูลเบื้องต้น!N1</f>
        <v>version 1</v>
      </c>
    </row>
    <row r="15" spans="1:11" s="12" customFormat="1" ht="32.1" customHeight="1" x14ac:dyDescent="0.2">
      <c r="A15" s="400" t="s">
        <v>139</v>
      </c>
      <c r="B15" s="400" t="s">
        <v>140</v>
      </c>
      <c r="C15" s="265" t="s">
        <v>141</v>
      </c>
      <c r="D15" s="265"/>
      <c r="E15" s="265"/>
      <c r="F15" s="265"/>
      <c r="G15" s="265"/>
      <c r="H15" s="401" t="s">
        <v>142</v>
      </c>
      <c r="I15" s="400" t="s">
        <v>13</v>
      </c>
      <c r="K15" s="398" t="s">
        <v>107</v>
      </c>
    </row>
    <row r="16" spans="1:11" s="12" customFormat="1" ht="32.1" customHeight="1" x14ac:dyDescent="0.2">
      <c r="A16" s="400"/>
      <c r="B16" s="400"/>
      <c r="C16" s="65">
        <v>1</v>
      </c>
      <c r="D16" s="65">
        <v>2</v>
      </c>
      <c r="E16" s="65">
        <v>3</v>
      </c>
      <c r="F16" s="65">
        <v>4</v>
      </c>
      <c r="G16" s="65">
        <v>5</v>
      </c>
      <c r="H16" s="401"/>
      <c r="I16" s="400"/>
      <c r="K16" s="398"/>
    </row>
    <row r="17" spans="1:11" ht="23.25" x14ac:dyDescent="0.5">
      <c r="A17" s="274" t="s">
        <v>337</v>
      </c>
      <c r="B17" s="21"/>
      <c r="C17" s="60"/>
      <c r="D17" s="60"/>
      <c r="E17" s="56"/>
      <c r="F17" s="60"/>
      <c r="G17" s="60"/>
      <c r="H17" s="57">
        <v>50</v>
      </c>
      <c r="I17" s="61"/>
      <c r="K17" s="182" t="str">
        <f t="shared" ref="K17:K72" si="0">IF(B17&gt;0,IF(H17&gt;0,"","ระบุค่าน้ำหนัก"),IF(H17&gt;0,"ตรวจสอบ - ยังไม่ระบุตัวชี้วัด",""))</f>
        <v>ตรวจสอบ - ยังไม่ระบุตัวชี้วัด</v>
      </c>
    </row>
    <row r="18" spans="1:11" x14ac:dyDescent="0.5">
      <c r="A18" s="21" t="s">
        <v>338</v>
      </c>
      <c r="B18" s="21"/>
      <c r="C18" s="60"/>
      <c r="D18" s="60"/>
      <c r="E18" s="56"/>
      <c r="F18" s="60"/>
      <c r="G18" s="60"/>
      <c r="H18" s="57"/>
      <c r="I18" s="61"/>
      <c r="K18" s="182" t="str">
        <f t="shared" si="0"/>
        <v/>
      </c>
    </row>
    <row r="19" spans="1:11" x14ac:dyDescent="0.5">
      <c r="A19" s="21"/>
      <c r="B19" s="21"/>
      <c r="C19" s="60"/>
      <c r="D19" s="60"/>
      <c r="E19" s="56"/>
      <c r="F19" s="60"/>
      <c r="G19" s="60"/>
      <c r="H19" s="57"/>
      <c r="I19" s="61"/>
      <c r="K19" s="182" t="str">
        <f t="shared" si="0"/>
        <v/>
      </c>
    </row>
    <row r="20" spans="1:11" x14ac:dyDescent="0.5">
      <c r="A20" s="21"/>
      <c r="B20" s="21"/>
      <c r="C20" s="60"/>
      <c r="D20" s="60"/>
      <c r="E20" s="56"/>
      <c r="F20" s="60"/>
      <c r="G20" s="60"/>
      <c r="H20" s="57"/>
      <c r="I20" s="61"/>
      <c r="K20" s="182" t="str">
        <f t="shared" si="0"/>
        <v/>
      </c>
    </row>
    <row r="21" spans="1:11" x14ac:dyDescent="0.5">
      <c r="A21" s="21"/>
      <c r="B21" s="21"/>
      <c r="C21" s="60"/>
      <c r="D21" s="60"/>
      <c r="E21" s="56"/>
      <c r="F21" s="60"/>
      <c r="G21" s="60"/>
      <c r="H21" s="57"/>
      <c r="I21" s="61"/>
      <c r="K21" s="182" t="str">
        <f t="shared" si="0"/>
        <v/>
      </c>
    </row>
    <row r="22" spans="1:11" x14ac:dyDescent="0.5">
      <c r="A22" s="21"/>
      <c r="B22" s="21"/>
      <c r="C22" s="60"/>
      <c r="D22" s="60"/>
      <c r="E22" s="56"/>
      <c r="F22" s="60"/>
      <c r="G22" s="60"/>
      <c r="H22" s="57"/>
      <c r="I22" s="61"/>
      <c r="K22" s="182" t="str">
        <f t="shared" si="0"/>
        <v/>
      </c>
    </row>
    <row r="23" spans="1:11" ht="21.75" customHeight="1" x14ac:dyDescent="0.5">
      <c r="A23" s="21"/>
      <c r="B23" s="21"/>
      <c r="C23" s="60"/>
      <c r="D23" s="60"/>
      <c r="E23" s="56"/>
      <c r="F23" s="60"/>
      <c r="G23" s="60"/>
      <c r="H23" s="57"/>
      <c r="I23" s="61"/>
      <c r="K23" s="182" t="str">
        <f t="shared" si="0"/>
        <v/>
      </c>
    </row>
    <row r="24" spans="1:11" x14ac:dyDescent="0.5">
      <c r="A24" s="21"/>
      <c r="B24" s="21"/>
      <c r="C24" s="60"/>
      <c r="D24" s="60"/>
      <c r="E24" s="56"/>
      <c r="F24" s="60"/>
      <c r="G24" s="60"/>
      <c r="H24" s="57"/>
      <c r="I24" s="61"/>
      <c r="K24" s="182" t="str">
        <f t="shared" si="0"/>
        <v/>
      </c>
    </row>
    <row r="25" spans="1:11" x14ac:dyDescent="0.5">
      <c r="A25" s="21"/>
      <c r="B25" s="21"/>
      <c r="C25" s="60"/>
      <c r="D25" s="60"/>
      <c r="E25" s="56"/>
      <c r="F25" s="60"/>
      <c r="G25" s="60"/>
      <c r="H25" s="57"/>
      <c r="I25" s="61"/>
      <c r="K25" s="182" t="str">
        <f t="shared" si="0"/>
        <v/>
      </c>
    </row>
    <row r="26" spans="1:11" x14ac:dyDescent="0.5">
      <c r="A26" s="21"/>
      <c r="B26" s="21"/>
      <c r="C26" s="60"/>
      <c r="D26" s="60"/>
      <c r="E26" s="56"/>
      <c r="F26" s="60"/>
      <c r="G26" s="60"/>
      <c r="H26" s="57"/>
      <c r="I26" s="61"/>
      <c r="K26" s="182" t="str">
        <f t="shared" si="0"/>
        <v/>
      </c>
    </row>
    <row r="27" spans="1:11" x14ac:dyDescent="0.5">
      <c r="A27" s="270"/>
      <c r="B27" s="270"/>
      <c r="C27" s="60"/>
      <c r="D27" s="60"/>
      <c r="E27" s="56"/>
      <c r="F27" s="60"/>
      <c r="G27" s="60"/>
      <c r="H27" s="57"/>
      <c r="I27" s="61"/>
      <c r="K27" s="182" t="str">
        <f t="shared" si="0"/>
        <v/>
      </c>
    </row>
    <row r="28" spans="1:11" x14ac:dyDescent="0.5">
      <c r="A28" s="270"/>
      <c r="B28" s="270"/>
      <c r="C28" s="60"/>
      <c r="D28" s="60"/>
      <c r="E28" s="56"/>
      <c r="F28" s="60"/>
      <c r="G28" s="60"/>
      <c r="H28" s="57"/>
      <c r="I28" s="61"/>
      <c r="K28" s="182" t="str">
        <f t="shared" si="0"/>
        <v/>
      </c>
    </row>
    <row r="29" spans="1:11" x14ac:dyDescent="0.5">
      <c r="A29" s="270"/>
      <c r="B29" s="270"/>
      <c r="C29" s="60"/>
      <c r="D29" s="60"/>
      <c r="E29" s="56"/>
      <c r="F29" s="60"/>
      <c r="G29" s="60"/>
      <c r="H29" s="57"/>
      <c r="I29" s="61"/>
      <c r="K29" s="182" t="str">
        <f t="shared" ref="K29" si="1">IF(B29&gt;0,IF(H29&gt;0,"","ระบุค่าน้ำหนัก"),IF(H29&gt;0,"ตรวจสอบ - ยังไม่ระบุตัวชี้วัด",""))</f>
        <v/>
      </c>
    </row>
    <row r="30" spans="1:11" ht="46.5" x14ac:dyDescent="0.5">
      <c r="A30" s="279" t="s">
        <v>339</v>
      </c>
      <c r="B30" s="270"/>
      <c r="C30" s="60"/>
      <c r="D30" s="60"/>
      <c r="E30" s="60"/>
      <c r="F30" s="60"/>
      <c r="G30" s="60"/>
      <c r="H30" s="57"/>
      <c r="I30" s="61"/>
      <c r="K30" s="182"/>
    </row>
    <row r="31" spans="1:11" ht="108.75" x14ac:dyDescent="0.5">
      <c r="A31" s="305" t="s">
        <v>368</v>
      </c>
      <c r="B31" s="270" t="s">
        <v>369</v>
      </c>
      <c r="C31" s="506" t="s">
        <v>370</v>
      </c>
      <c r="D31" s="506" t="s">
        <v>371</v>
      </c>
      <c r="E31" s="506" t="s">
        <v>372</v>
      </c>
      <c r="F31" s="506" t="s">
        <v>373</v>
      </c>
      <c r="G31" s="506" t="s">
        <v>374</v>
      </c>
      <c r="H31" s="57">
        <v>5</v>
      </c>
      <c r="I31" s="317" t="s">
        <v>375</v>
      </c>
      <c r="K31" s="182" t="str">
        <f t="shared" si="0"/>
        <v/>
      </c>
    </row>
    <row r="32" spans="1:11" ht="81.75" customHeight="1" x14ac:dyDescent="0.5">
      <c r="A32" s="270" t="s">
        <v>376</v>
      </c>
      <c r="B32" s="270" t="s">
        <v>377</v>
      </c>
      <c r="C32" s="506" t="s">
        <v>378</v>
      </c>
      <c r="D32" s="506" t="s">
        <v>379</v>
      </c>
      <c r="E32" s="506" t="s">
        <v>380</v>
      </c>
      <c r="F32" s="506" t="s">
        <v>381</v>
      </c>
      <c r="G32" s="506" t="s">
        <v>382</v>
      </c>
      <c r="H32" s="57">
        <v>3</v>
      </c>
      <c r="I32" s="317" t="s">
        <v>383</v>
      </c>
      <c r="K32" s="182" t="str">
        <f t="shared" si="0"/>
        <v/>
      </c>
    </row>
    <row r="33" spans="1:11" ht="45" customHeight="1" x14ac:dyDescent="0.5">
      <c r="A33" s="305" t="s">
        <v>384</v>
      </c>
      <c r="B33" s="270" t="s">
        <v>385</v>
      </c>
      <c r="C33" s="506" t="s">
        <v>443</v>
      </c>
      <c r="D33" s="506" t="s">
        <v>444</v>
      </c>
      <c r="E33" s="506" t="s">
        <v>445</v>
      </c>
      <c r="F33" s="506" t="s">
        <v>446</v>
      </c>
      <c r="G33" s="506" t="s">
        <v>390</v>
      </c>
      <c r="H33" s="57">
        <v>2</v>
      </c>
      <c r="I33" s="317" t="s">
        <v>391</v>
      </c>
      <c r="K33" s="182" t="str">
        <f t="shared" si="0"/>
        <v/>
      </c>
    </row>
    <row r="34" spans="1:11" ht="53.45" customHeight="1" x14ac:dyDescent="0.5">
      <c r="A34" s="279" t="s">
        <v>340</v>
      </c>
      <c r="B34" s="270"/>
      <c r="C34" s="49"/>
      <c r="D34" s="49"/>
      <c r="E34" s="49"/>
      <c r="F34" s="49"/>
      <c r="G34" s="49"/>
      <c r="H34" s="57">
        <v>10</v>
      </c>
      <c r="I34" s="317"/>
      <c r="K34" s="182" t="str">
        <f t="shared" ref="K34:K38" si="2">IF(B34&gt;0,IF(H34&gt;0,"","ระบุค่าน้ำหนัก"),IF(H34&gt;0,"ตรวจสอบ - ยังไม่ระบุตัวชี้วัด",""))</f>
        <v>ตรวจสอบ - ยังไม่ระบุตัวชี้วัด</v>
      </c>
    </row>
    <row r="35" spans="1:11" x14ac:dyDescent="0.5">
      <c r="A35" s="280"/>
      <c r="B35" s="280"/>
      <c r="C35" s="190"/>
      <c r="D35" s="281"/>
      <c r="E35" s="281"/>
      <c r="F35" s="281"/>
      <c r="G35" s="282"/>
      <c r="H35" s="62"/>
      <c r="I35" s="61"/>
      <c r="K35" s="182" t="str">
        <f t="shared" si="2"/>
        <v/>
      </c>
    </row>
    <row r="36" spans="1:11" x14ac:dyDescent="0.5">
      <c r="A36" s="280"/>
      <c r="B36" s="280"/>
      <c r="C36" s="190"/>
      <c r="D36" s="281"/>
      <c r="E36" s="281"/>
      <c r="F36" s="281"/>
      <c r="G36" s="282"/>
      <c r="H36" s="62"/>
      <c r="I36" s="61"/>
      <c r="K36" s="182" t="str">
        <f t="shared" si="2"/>
        <v/>
      </c>
    </row>
    <row r="37" spans="1:11" x14ac:dyDescent="0.5">
      <c r="A37" s="280"/>
      <c r="B37" s="280"/>
      <c r="C37" s="190"/>
      <c r="D37" s="281"/>
      <c r="E37" s="281"/>
      <c r="F37" s="281"/>
      <c r="G37" s="282"/>
      <c r="H37" s="62"/>
      <c r="I37" s="61"/>
      <c r="K37" s="182" t="str">
        <f t="shared" ref="K37" si="3">IF(B37&gt;0,IF(H37&gt;0,"","ระบุค่าน้ำหนัก"),IF(H37&gt;0,"ตรวจสอบ - ยังไม่ระบุตัวชี้วัด",""))</f>
        <v/>
      </c>
    </row>
    <row r="38" spans="1:11" x14ac:dyDescent="0.5">
      <c r="A38" s="280"/>
      <c r="B38" s="280"/>
      <c r="C38" s="190"/>
      <c r="D38" s="281"/>
      <c r="E38" s="281"/>
      <c r="F38" s="281"/>
      <c r="G38" s="282"/>
      <c r="H38" s="62"/>
      <c r="I38" s="61"/>
      <c r="K38" s="182" t="str">
        <f t="shared" si="2"/>
        <v/>
      </c>
    </row>
    <row r="39" spans="1:11" ht="23.25" x14ac:dyDescent="0.5">
      <c r="A39" s="279"/>
      <c r="B39" s="280"/>
      <c r="C39" s="60"/>
      <c r="D39" s="60"/>
      <c r="E39" s="60"/>
      <c r="F39" s="60"/>
      <c r="G39" s="60"/>
      <c r="H39" s="57"/>
      <c r="I39" s="61"/>
      <c r="K39" s="182" t="str">
        <f t="shared" ref="K39" si="4">IF(B39&gt;0,IF(H39&gt;0,"","ระบุค่าน้ำหนัก"),IF(H39&gt;0,"ตรวจสอบ - ยังไม่ระบุตัวชี้วัด",""))</f>
        <v/>
      </c>
    </row>
    <row r="40" spans="1:11" ht="23.25" x14ac:dyDescent="0.5">
      <c r="A40" s="279"/>
      <c r="B40" s="270"/>
      <c r="C40" s="60"/>
      <c r="D40" s="60"/>
      <c r="E40" s="60"/>
      <c r="F40" s="60"/>
      <c r="G40" s="60"/>
      <c r="H40" s="57"/>
      <c r="I40" s="61"/>
      <c r="K40" s="182" t="str">
        <f t="shared" si="0"/>
        <v/>
      </c>
    </row>
    <row r="41" spans="1:11" hidden="1" x14ac:dyDescent="0.5">
      <c r="A41" s="280"/>
      <c r="B41" s="280"/>
      <c r="C41" s="190"/>
      <c r="D41" s="281"/>
      <c r="E41" s="281"/>
      <c r="F41" s="281"/>
      <c r="G41" s="282"/>
      <c r="H41" s="62"/>
      <c r="I41" s="61"/>
      <c r="K41" s="182" t="str">
        <f t="shared" si="0"/>
        <v/>
      </c>
    </row>
    <row r="42" spans="1:11" hidden="1" x14ac:dyDescent="0.5">
      <c r="A42" s="280"/>
      <c r="B42" s="21"/>
      <c r="C42" s="190"/>
      <c r="D42" s="281"/>
      <c r="E42" s="281"/>
      <c r="F42" s="281"/>
      <c r="G42" s="282"/>
      <c r="H42" s="62"/>
      <c r="I42" s="61"/>
      <c r="K42" s="182" t="str">
        <f t="shared" si="0"/>
        <v/>
      </c>
    </row>
    <row r="43" spans="1:11" hidden="1" x14ac:dyDescent="0.5">
      <c r="A43" s="280"/>
      <c r="B43" s="21"/>
      <c r="C43" s="190"/>
      <c r="D43" s="281"/>
      <c r="E43" s="281"/>
      <c r="F43" s="281"/>
      <c r="G43" s="282"/>
      <c r="H43" s="62"/>
      <c r="I43" s="61"/>
      <c r="K43" s="182" t="str">
        <f t="shared" si="0"/>
        <v/>
      </c>
    </row>
    <row r="44" spans="1:11" hidden="1" x14ac:dyDescent="0.5">
      <c r="A44" s="280"/>
      <c r="B44" s="21"/>
      <c r="C44" s="190"/>
      <c r="D44" s="281"/>
      <c r="E44" s="281"/>
      <c r="F44" s="281"/>
      <c r="G44" s="282"/>
      <c r="H44" s="62"/>
      <c r="I44" s="61"/>
      <c r="K44" s="182" t="str">
        <f t="shared" si="0"/>
        <v/>
      </c>
    </row>
    <row r="45" spans="1:11" ht="23.25" hidden="1" x14ac:dyDescent="0.5">
      <c r="A45" s="279"/>
      <c r="B45" s="21"/>
      <c r="C45" s="190"/>
      <c r="D45" s="281"/>
      <c r="E45" s="281"/>
      <c r="F45" s="281"/>
      <c r="G45" s="282"/>
      <c r="H45" s="62"/>
      <c r="I45" s="61"/>
      <c r="K45" s="182" t="str">
        <f t="shared" ref="K45" si="5">IF(B45&gt;0,IF(H45&gt;0,"","ระบุค่าน้ำหนัก"),IF(H45&gt;0,"ตรวจสอบ - ยังไม่ระบุตัวชี้วัด",""))</f>
        <v/>
      </c>
    </row>
    <row r="46" spans="1:11" ht="23.25" hidden="1" x14ac:dyDescent="0.5">
      <c r="A46" s="279"/>
      <c r="B46" s="21"/>
      <c r="C46" s="190"/>
      <c r="D46" s="281"/>
      <c r="E46" s="281"/>
      <c r="F46" s="281"/>
      <c r="G46" s="282"/>
      <c r="H46" s="62"/>
      <c r="I46" s="61"/>
      <c r="K46" s="182" t="str">
        <f t="shared" si="0"/>
        <v/>
      </c>
    </row>
    <row r="47" spans="1:11" hidden="1" x14ac:dyDescent="0.5">
      <c r="A47" s="280"/>
      <c r="B47" s="21"/>
      <c r="C47" s="190"/>
      <c r="D47" s="281"/>
      <c r="E47" s="281"/>
      <c r="F47" s="281"/>
      <c r="G47" s="282"/>
      <c r="H47" s="62"/>
      <c r="I47" s="61"/>
      <c r="K47" s="182" t="str">
        <f t="shared" si="0"/>
        <v/>
      </c>
    </row>
    <row r="48" spans="1:11" hidden="1" x14ac:dyDescent="0.5">
      <c r="A48" s="280"/>
      <c r="B48" s="21"/>
      <c r="C48" s="190"/>
      <c r="D48" s="281"/>
      <c r="E48" s="281"/>
      <c r="F48" s="281"/>
      <c r="G48" s="282"/>
      <c r="H48" s="62"/>
      <c r="I48" s="61"/>
      <c r="K48" s="182" t="str">
        <f t="shared" si="0"/>
        <v/>
      </c>
    </row>
    <row r="49" spans="1:11" hidden="1" x14ac:dyDescent="0.5">
      <c r="A49" s="280"/>
      <c r="B49" s="21"/>
      <c r="C49" s="190"/>
      <c r="D49" s="281"/>
      <c r="E49" s="281"/>
      <c r="F49" s="281"/>
      <c r="G49" s="282"/>
      <c r="H49" s="62"/>
      <c r="I49" s="61"/>
      <c r="K49" s="182" t="str">
        <f t="shared" si="0"/>
        <v/>
      </c>
    </row>
    <row r="50" spans="1:11" hidden="1" x14ac:dyDescent="0.5">
      <c r="A50" s="280"/>
      <c r="B50" s="21"/>
      <c r="C50" s="190"/>
      <c r="D50" s="281"/>
      <c r="E50" s="281"/>
      <c r="F50" s="281"/>
      <c r="G50" s="282"/>
      <c r="H50" s="62"/>
      <c r="I50" s="61"/>
      <c r="K50" s="182" t="str">
        <f t="shared" si="0"/>
        <v/>
      </c>
    </row>
    <row r="51" spans="1:11" hidden="1" x14ac:dyDescent="0.5">
      <c r="A51" s="280"/>
      <c r="B51" s="21"/>
      <c r="C51" s="190"/>
      <c r="D51" s="281"/>
      <c r="E51" s="281"/>
      <c r="F51" s="281"/>
      <c r="G51" s="282"/>
      <c r="H51" s="62"/>
      <c r="I51" s="61"/>
      <c r="K51" s="182" t="str">
        <f t="shared" si="0"/>
        <v/>
      </c>
    </row>
    <row r="52" spans="1:11" hidden="1" x14ac:dyDescent="0.5">
      <c r="A52" s="280"/>
      <c r="B52" s="21"/>
      <c r="C52" s="190"/>
      <c r="D52" s="281"/>
      <c r="E52" s="281"/>
      <c r="F52" s="281"/>
      <c r="G52" s="282"/>
      <c r="H52" s="62"/>
      <c r="I52" s="61"/>
      <c r="K52" s="182" t="str">
        <f t="shared" si="0"/>
        <v/>
      </c>
    </row>
    <row r="53" spans="1:11" hidden="1" x14ac:dyDescent="0.5">
      <c r="A53" s="280"/>
      <c r="B53" s="21"/>
      <c r="C53" s="190"/>
      <c r="D53" s="281"/>
      <c r="E53" s="281"/>
      <c r="F53" s="281"/>
      <c r="G53" s="282"/>
      <c r="H53" s="62"/>
      <c r="I53" s="61"/>
      <c r="K53" s="182" t="str">
        <f t="shared" si="0"/>
        <v/>
      </c>
    </row>
    <row r="54" spans="1:11" ht="21.75" hidden="1" customHeight="1" x14ac:dyDescent="0.5">
      <c r="A54" s="280"/>
      <c r="B54" s="21"/>
      <c r="C54" s="283"/>
      <c r="D54" s="283"/>
      <c r="E54" s="283"/>
      <c r="F54" s="283"/>
      <c r="G54" s="284"/>
      <c r="H54" s="57"/>
      <c r="I54" s="61"/>
      <c r="K54" s="182" t="str">
        <f t="shared" si="0"/>
        <v/>
      </c>
    </row>
    <row r="55" spans="1:11" ht="21.75" hidden="1" customHeight="1" x14ac:dyDescent="0.5">
      <c r="A55" s="280"/>
      <c r="B55" s="21"/>
      <c r="C55" s="285"/>
      <c r="D55" s="285"/>
      <c r="E55" s="285"/>
      <c r="F55" s="285"/>
      <c r="G55" s="286"/>
      <c r="H55" s="57"/>
      <c r="I55" s="61"/>
      <c r="K55" s="182" t="str">
        <f t="shared" si="0"/>
        <v/>
      </c>
    </row>
    <row r="56" spans="1:11" ht="21.75" hidden="1" customHeight="1" x14ac:dyDescent="0.5">
      <c r="A56" s="280"/>
      <c r="B56" s="21"/>
      <c r="C56" s="287"/>
      <c r="D56" s="287"/>
      <c r="E56" s="287"/>
      <c r="F56" s="287"/>
      <c r="G56" s="286"/>
      <c r="H56" s="57"/>
      <c r="I56" s="61"/>
      <c r="K56" s="182" t="str">
        <f t="shared" si="0"/>
        <v/>
      </c>
    </row>
    <row r="57" spans="1:11" ht="21.75" hidden="1" customHeight="1" x14ac:dyDescent="0.5">
      <c r="A57" s="55"/>
      <c r="B57" s="55"/>
      <c r="C57" s="56"/>
      <c r="D57" s="56"/>
      <c r="E57" s="56"/>
      <c r="F57" s="56"/>
      <c r="G57" s="56"/>
      <c r="H57" s="62"/>
      <c r="I57" s="61"/>
      <c r="K57" s="182" t="str">
        <f t="shared" si="0"/>
        <v/>
      </c>
    </row>
    <row r="58" spans="1:11" ht="21.75" hidden="1" customHeight="1" x14ac:dyDescent="0.5">
      <c r="A58" s="55"/>
      <c r="B58" s="55"/>
      <c r="C58" s="56"/>
      <c r="D58" s="56"/>
      <c r="E58" s="56"/>
      <c r="F58" s="56"/>
      <c r="G58" s="56"/>
      <c r="H58" s="57"/>
      <c r="I58" s="61"/>
      <c r="K58" s="182" t="str">
        <f t="shared" si="0"/>
        <v/>
      </c>
    </row>
    <row r="59" spans="1:11" ht="21.75" hidden="1" customHeight="1" x14ac:dyDescent="0.5">
      <c r="A59" s="55"/>
      <c r="B59" s="55"/>
      <c r="C59" s="60"/>
      <c r="D59" s="60"/>
      <c r="E59" s="56"/>
      <c r="F59" s="60"/>
      <c r="G59" s="60"/>
      <c r="H59" s="57"/>
      <c r="I59" s="61"/>
      <c r="K59" s="182" t="str">
        <f t="shared" si="0"/>
        <v/>
      </c>
    </row>
    <row r="60" spans="1:11" ht="21.75" hidden="1" customHeight="1" x14ac:dyDescent="0.5">
      <c r="A60" s="55"/>
      <c r="B60" s="55"/>
      <c r="C60" s="56"/>
      <c r="D60" s="56"/>
      <c r="E60" s="56"/>
      <c r="F60" s="56"/>
      <c r="G60" s="56"/>
      <c r="H60" s="57"/>
      <c r="I60" s="61"/>
      <c r="K60" s="182" t="str">
        <f t="shared" si="0"/>
        <v/>
      </c>
    </row>
    <row r="61" spans="1:11" ht="21.75" hidden="1" customHeight="1" x14ac:dyDescent="0.5">
      <c r="A61" s="55"/>
      <c r="B61" s="55"/>
      <c r="C61" s="56"/>
      <c r="D61" s="56"/>
      <c r="E61" s="56"/>
      <c r="F61" s="56"/>
      <c r="G61" s="56"/>
      <c r="H61" s="57"/>
      <c r="I61" s="61"/>
      <c r="K61" s="182" t="str">
        <f t="shared" si="0"/>
        <v/>
      </c>
    </row>
    <row r="62" spans="1:11" ht="21.75" hidden="1" customHeight="1" x14ac:dyDescent="0.5">
      <c r="A62" s="55"/>
      <c r="B62" s="55"/>
      <c r="C62" s="60"/>
      <c r="D62" s="60"/>
      <c r="E62" s="56"/>
      <c r="F62" s="60"/>
      <c r="G62" s="60"/>
      <c r="H62" s="57"/>
      <c r="I62" s="61"/>
      <c r="K62" s="182" t="str">
        <f t="shared" si="0"/>
        <v/>
      </c>
    </row>
    <row r="63" spans="1:11" ht="21.75" hidden="1" customHeight="1" x14ac:dyDescent="0.5">
      <c r="A63" s="55"/>
      <c r="B63" s="55"/>
      <c r="C63" s="60"/>
      <c r="D63" s="60"/>
      <c r="E63" s="56"/>
      <c r="F63" s="60"/>
      <c r="G63" s="60"/>
      <c r="H63" s="57"/>
      <c r="I63" s="61"/>
      <c r="K63" s="182" t="str">
        <f t="shared" si="0"/>
        <v/>
      </c>
    </row>
    <row r="64" spans="1:11" ht="21.75" hidden="1" customHeight="1" x14ac:dyDescent="0.5">
      <c r="A64" s="55"/>
      <c r="B64" s="55"/>
      <c r="C64" s="60"/>
      <c r="D64" s="60"/>
      <c r="E64" s="56"/>
      <c r="F64" s="60"/>
      <c r="G64" s="60"/>
      <c r="H64" s="57"/>
      <c r="I64" s="61"/>
      <c r="K64" s="182" t="str">
        <f t="shared" si="0"/>
        <v/>
      </c>
    </row>
    <row r="65" spans="1:11" ht="21.75" hidden="1" customHeight="1" x14ac:dyDescent="0.5">
      <c r="A65" s="55"/>
      <c r="B65" s="55"/>
      <c r="C65" s="56"/>
      <c r="D65" s="56"/>
      <c r="E65" s="56"/>
      <c r="F65" s="56"/>
      <c r="G65" s="56"/>
      <c r="H65" s="57"/>
      <c r="I65" s="61"/>
      <c r="K65" s="182" t="str">
        <f t="shared" si="0"/>
        <v/>
      </c>
    </row>
    <row r="66" spans="1:11" ht="21.75" hidden="1" customHeight="1" x14ac:dyDescent="0.5">
      <c r="A66" s="55"/>
      <c r="B66" s="55"/>
      <c r="C66" s="56"/>
      <c r="D66" s="56"/>
      <c r="E66" s="56"/>
      <c r="F66" s="56"/>
      <c r="G66" s="56"/>
      <c r="H66" s="62"/>
      <c r="I66" s="61"/>
      <c r="K66" s="182" t="str">
        <f t="shared" si="0"/>
        <v/>
      </c>
    </row>
    <row r="67" spans="1:11" ht="21.75" hidden="1" customHeight="1" x14ac:dyDescent="0.5">
      <c r="A67" s="55"/>
      <c r="B67" s="55"/>
      <c r="C67" s="56"/>
      <c r="D67" s="56"/>
      <c r="E67" s="56"/>
      <c r="F67" s="56"/>
      <c r="G67" s="56"/>
      <c r="H67" s="62"/>
      <c r="I67" s="61"/>
      <c r="K67" s="182" t="str">
        <f t="shared" si="0"/>
        <v/>
      </c>
    </row>
    <row r="68" spans="1:11" ht="21.75" hidden="1" customHeight="1" x14ac:dyDescent="0.5">
      <c r="A68" s="55"/>
      <c r="B68" s="55"/>
      <c r="C68" s="60"/>
      <c r="D68" s="60"/>
      <c r="E68" s="56"/>
      <c r="F68" s="60"/>
      <c r="G68" s="60"/>
      <c r="H68" s="57"/>
      <c r="I68" s="61"/>
      <c r="K68" s="182" t="str">
        <f t="shared" si="0"/>
        <v/>
      </c>
    </row>
    <row r="69" spans="1:11" ht="21.75" hidden="1" customHeight="1" x14ac:dyDescent="0.5">
      <c r="A69" s="55"/>
      <c r="B69" s="55"/>
      <c r="C69" s="60"/>
      <c r="D69" s="60"/>
      <c r="E69" s="56"/>
      <c r="F69" s="60"/>
      <c r="G69" s="60"/>
      <c r="H69" s="57"/>
      <c r="I69" s="61"/>
      <c r="K69" s="182" t="str">
        <f t="shared" si="0"/>
        <v/>
      </c>
    </row>
    <row r="70" spans="1:11" ht="21.75" hidden="1" customHeight="1" x14ac:dyDescent="0.5">
      <c r="A70" s="55"/>
      <c r="B70" s="55"/>
      <c r="C70" s="60"/>
      <c r="D70" s="60"/>
      <c r="E70" s="56"/>
      <c r="F70" s="60"/>
      <c r="G70" s="60"/>
      <c r="H70" s="57"/>
      <c r="I70" s="61"/>
      <c r="K70" s="182" t="str">
        <f t="shared" si="0"/>
        <v/>
      </c>
    </row>
    <row r="71" spans="1:11" ht="21.75" hidden="1" customHeight="1" x14ac:dyDescent="0.5">
      <c r="A71" s="55"/>
      <c r="B71" s="55"/>
      <c r="C71" s="56"/>
      <c r="D71" s="56"/>
      <c r="E71" s="56"/>
      <c r="F71" s="56"/>
      <c r="G71" s="56"/>
      <c r="H71" s="62"/>
      <c r="I71" s="61"/>
      <c r="K71" s="182" t="str">
        <f t="shared" si="0"/>
        <v/>
      </c>
    </row>
    <row r="72" spans="1:11" ht="21.75" hidden="1" customHeight="1" x14ac:dyDescent="0.5">
      <c r="A72" s="55"/>
      <c r="B72" s="55"/>
      <c r="C72" s="56"/>
      <c r="D72" s="56"/>
      <c r="E72" s="56"/>
      <c r="F72" s="56"/>
      <c r="G72" s="56"/>
      <c r="H72" s="57"/>
      <c r="I72" s="61"/>
      <c r="K72" s="182" t="str">
        <f t="shared" si="0"/>
        <v/>
      </c>
    </row>
    <row r="73" spans="1:11" s="10" customFormat="1" ht="24" customHeight="1" x14ac:dyDescent="0.45">
      <c r="A73" s="35"/>
      <c r="B73" s="36"/>
      <c r="C73" s="37"/>
      <c r="D73" s="37"/>
      <c r="E73" s="37"/>
      <c r="F73" s="37"/>
      <c r="G73" s="36" t="s">
        <v>1</v>
      </c>
      <c r="H73" s="27">
        <f>ROUNDDOWN(SUM(H17:H72),2)</f>
        <v>70</v>
      </c>
      <c r="I73" s="59"/>
      <c r="K73" s="185" t="str">
        <f>IF(H73&lt;=0,"",IF(H73&lt;&gt;70,"ตรวจสอบผลรวมไม่เท่ากับ 70 คะแนน","ค่าน้ำหนักรวมถูกต้อง"))</f>
        <v>ค่าน้ำหนักรวมถูกต้อง</v>
      </c>
    </row>
    <row r="74" spans="1:11" x14ac:dyDescent="0.5">
      <c r="A74" s="14"/>
      <c r="H74" s="48"/>
    </row>
  </sheetData>
  <sheetProtection formatRows="0" selectLockedCells="1"/>
  <dataConsolidate/>
  <mergeCells count="15">
    <mergeCell ref="K15:K16"/>
    <mergeCell ref="A1:I1"/>
    <mergeCell ref="A2:I2"/>
    <mergeCell ref="B15:B16"/>
    <mergeCell ref="H15:H16"/>
    <mergeCell ref="I15:I16"/>
    <mergeCell ref="A15:A16"/>
    <mergeCell ref="E7:G7"/>
    <mergeCell ref="E11:H11"/>
    <mergeCell ref="B7:C7"/>
    <mergeCell ref="B11:C11"/>
    <mergeCell ref="E10:H10"/>
    <mergeCell ref="E8:H8"/>
    <mergeCell ref="E9:H9"/>
    <mergeCell ref="B10:C10"/>
  </mergeCells>
  <printOptions horizontalCentered="1"/>
  <pageMargins left="0.19685039370078741" right="0.19685039370078741" top="0.51181102362204722" bottom="0.43307086614173229" header="0.11811023622047245" footer="0.11811023622047245"/>
  <pageSetup paperSize="9" scale="75" orientation="landscape" r:id="rId1"/>
  <headerFooter differentOddEven="1" alignWithMargins="0">
    <oddFooter>&amp;C&amp;"CordiaUPC,Regular"&amp;13 หน้า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O45"/>
  <sheetViews>
    <sheetView showZeros="0" topLeftCell="A17" zoomScaleNormal="100" zoomScalePageLayoutView="90" workbookViewId="0">
      <selection activeCell="A8" sqref="A8:XFD13"/>
    </sheetView>
  </sheetViews>
  <sheetFormatPr defaultColWidth="9.140625" defaultRowHeight="15" x14ac:dyDescent="0.35"/>
  <cols>
    <col min="1" max="1" width="80.42578125" style="15" customWidth="1"/>
    <col min="2" max="2" width="47.5703125" style="15" customWidth="1"/>
    <col min="3" max="3" width="24.28515625" style="15" customWidth="1"/>
    <col min="4" max="4" width="1.140625" style="15" customWidth="1"/>
    <col min="5" max="5" width="38.7109375" style="15" customWidth="1"/>
    <col min="6" max="16384" width="9.140625" style="15"/>
  </cols>
  <sheetData>
    <row r="1" spans="1:5" ht="23.25" x14ac:dyDescent="0.5">
      <c r="A1" s="17" t="s">
        <v>306</v>
      </c>
      <c r="B1" s="13"/>
      <c r="C1" s="52"/>
    </row>
    <row r="2" spans="1:5" ht="24" x14ac:dyDescent="0.55000000000000004">
      <c r="A2" s="93" t="s">
        <v>307</v>
      </c>
      <c r="B2" s="13"/>
      <c r="C2" s="52" t="str">
        <f>ข้อมูลเบื้องต้น!N1</f>
        <v>version 1</v>
      </c>
      <c r="E2" s="134"/>
    </row>
    <row r="3" spans="1:5" s="20" customFormat="1" ht="65.25" x14ac:dyDescent="0.2">
      <c r="A3" s="64" t="s">
        <v>2</v>
      </c>
      <c r="B3" s="64" t="s">
        <v>94</v>
      </c>
      <c r="C3" s="64" t="s">
        <v>12</v>
      </c>
      <c r="E3" s="75" t="s">
        <v>106</v>
      </c>
    </row>
    <row r="4" spans="1:5" s="16" customFormat="1" ht="18.600000000000001" customHeight="1" x14ac:dyDescent="0.45">
      <c r="A4" s="329" t="s">
        <v>345</v>
      </c>
      <c r="B4" s="83"/>
      <c r="C4" s="141">
        <v>10</v>
      </c>
      <c r="E4" s="76"/>
    </row>
    <row r="5" spans="1:5" s="16" customFormat="1" ht="18.600000000000001" customHeight="1" x14ac:dyDescent="0.2">
      <c r="A5" s="68" t="s">
        <v>87</v>
      </c>
      <c r="B5" s="84">
        <v>2</v>
      </c>
      <c r="C5" s="84"/>
      <c r="E5" s="76"/>
    </row>
    <row r="6" spans="1:5" s="16" customFormat="1" ht="18.600000000000001" customHeight="1" x14ac:dyDescent="0.2">
      <c r="A6" s="68" t="s">
        <v>88</v>
      </c>
      <c r="B6" s="84">
        <v>2</v>
      </c>
      <c r="C6" s="84"/>
      <c r="E6" s="76"/>
    </row>
    <row r="7" spans="1:5" s="16" customFormat="1" ht="18.600000000000001" customHeight="1" x14ac:dyDescent="0.2">
      <c r="A7" s="68" t="s">
        <v>89</v>
      </c>
      <c r="B7" s="84">
        <v>2</v>
      </c>
      <c r="C7" s="84"/>
      <c r="E7" s="76"/>
    </row>
    <row r="8" spans="1:5" s="16" customFormat="1" ht="18.600000000000001" hidden="1" customHeight="1" x14ac:dyDescent="0.2">
      <c r="A8" s="329" t="s">
        <v>97</v>
      </c>
      <c r="B8" s="84"/>
      <c r="C8" s="84"/>
      <c r="E8" s="76"/>
    </row>
    <row r="9" spans="1:5" s="16" customFormat="1" ht="18.600000000000001" hidden="1" customHeight="1" x14ac:dyDescent="0.2">
      <c r="A9" s="68" t="s">
        <v>90</v>
      </c>
      <c r="B9" s="84"/>
      <c r="C9" s="84"/>
      <c r="E9" s="76"/>
    </row>
    <row r="10" spans="1:5" s="16" customFormat="1" ht="18.600000000000001" hidden="1" customHeight="1" x14ac:dyDescent="0.45">
      <c r="A10" s="68" t="s">
        <v>91</v>
      </c>
      <c r="B10" s="83"/>
      <c r="C10" s="142">
        <f>IF(ข้อมูลเบื้องต้น!G15&lt;&gt;0,IF(VLOOKUP(ข้อมูลเบื้องต้น!G15,ข้อมูลเบื้องต้น!B47:G52,6,FALSE)=1,IF(AND(C23&gt;=MIN(0,5),C23&lt;=MAX(0,5)),20-C23,20),0),0)</f>
        <v>0</v>
      </c>
      <c r="E10" s="184">
        <f>IF(ข้อมูลเบื้องต้น!G15&lt;&gt;0,IF(VLOOKUP(ข้อมูลเบื้องต้น!G15,ข้อมูลเบื้องต้น!B47:G52,6,FALSE)=1,IF(AND(C23&gt;=MIN(0,5),C23&lt;=MAX(0,5)),"","ตรวจสอบ - ค่าน้ำหนักสมรรถนะหลักส่วนงาน"),0),0)</f>
        <v>0</v>
      </c>
    </row>
    <row r="11" spans="1:5" s="16" customFormat="1" ht="18.600000000000001" hidden="1" customHeight="1" x14ac:dyDescent="0.5">
      <c r="A11" s="68" t="s">
        <v>92</v>
      </c>
      <c r="B11" s="65"/>
      <c r="C11" s="85"/>
      <c r="E11" s="76"/>
    </row>
    <row r="12" spans="1:5" s="16" customFormat="1" ht="18.600000000000001" hidden="1" customHeight="1" x14ac:dyDescent="0.2">
      <c r="A12" s="68" t="s">
        <v>93</v>
      </c>
      <c r="B12" s="65"/>
      <c r="C12" s="84"/>
      <c r="E12" s="76"/>
    </row>
    <row r="13" spans="1:5" s="16" customFormat="1" ht="18.600000000000001" hidden="1" customHeight="1" x14ac:dyDescent="0.2">
      <c r="A13" s="68" t="s">
        <v>344</v>
      </c>
      <c r="B13" s="65"/>
      <c r="C13" s="84"/>
      <c r="E13" s="76"/>
    </row>
    <row r="14" spans="1:5" s="16" customFormat="1" ht="18.600000000000001" customHeight="1" x14ac:dyDescent="0.2">
      <c r="A14" s="329" t="s">
        <v>98</v>
      </c>
      <c r="B14" s="65"/>
      <c r="C14" s="84">
        <v>20</v>
      </c>
      <c r="E14" s="76"/>
    </row>
    <row r="15" spans="1:5" s="16" customFormat="1" ht="18.600000000000001" customHeight="1" x14ac:dyDescent="0.2">
      <c r="A15" s="262" t="s">
        <v>437</v>
      </c>
      <c r="B15" s="65">
        <v>2</v>
      </c>
      <c r="C15" s="84"/>
      <c r="E15" s="76"/>
    </row>
    <row r="16" spans="1:5" s="16" customFormat="1" ht="18.600000000000001" customHeight="1" x14ac:dyDescent="0.2">
      <c r="A16" s="68" t="s">
        <v>438</v>
      </c>
      <c r="B16" s="65">
        <v>2</v>
      </c>
      <c r="C16" s="84"/>
      <c r="E16" s="76"/>
    </row>
    <row r="17" spans="1:15" s="16" customFormat="1" ht="18.600000000000001" customHeight="1" x14ac:dyDescent="0.45">
      <c r="A17" s="68" t="s">
        <v>439</v>
      </c>
      <c r="B17" s="84">
        <v>2</v>
      </c>
      <c r="C17" s="142"/>
      <c r="E17" s="184">
        <f>IF(ข้อมูลเบื้องต้น!G15&lt;&gt;0,IF(VLOOKUP(ข้อมูลเบื้องต้น!G15,ข้อมูลเบื้องต้น!B47:G52,6,FALSE)=2,IF(AND(C23&gt;=MIN(0,5),C23&lt;=MAX(0,5)),"","ตรวจสอบ - ค่าน้ำหนักสมรรถนะหลักส่วนงาน"),0),0)</f>
        <v>0</v>
      </c>
    </row>
    <row r="18" spans="1:15" s="16" customFormat="1" ht="18.600000000000001" customHeight="1" x14ac:dyDescent="0.5">
      <c r="A18" s="68" t="s">
        <v>440</v>
      </c>
      <c r="B18" s="84">
        <v>2</v>
      </c>
      <c r="C18" s="85"/>
      <c r="E18" s="76"/>
    </row>
    <row r="19" spans="1:15" s="16" customFormat="1" ht="18.600000000000001" customHeight="1" x14ac:dyDescent="0.5">
      <c r="A19" s="68" t="s">
        <v>441</v>
      </c>
      <c r="B19" s="84">
        <v>2</v>
      </c>
      <c r="C19" s="85"/>
      <c r="E19" s="76"/>
    </row>
    <row r="20" spans="1:15" s="16" customFormat="1" ht="18.600000000000001" hidden="1" customHeight="1" x14ac:dyDescent="0.2">
      <c r="A20" s="68"/>
      <c r="B20" s="84"/>
      <c r="C20" s="84"/>
      <c r="E20" s="76"/>
    </row>
    <row r="21" spans="1:15" s="16" customFormat="1" ht="18.600000000000001" hidden="1" customHeight="1" x14ac:dyDescent="0.2">
      <c r="A21" s="68"/>
      <c r="B21" s="84"/>
      <c r="C21" s="84"/>
      <c r="E21" s="76"/>
    </row>
    <row r="22" spans="1:15" s="16" customFormat="1" ht="18.600000000000001" hidden="1" customHeight="1" x14ac:dyDescent="0.2">
      <c r="A22" s="68"/>
      <c r="B22" s="84"/>
      <c r="C22" s="84"/>
      <c r="E22" s="76"/>
    </row>
    <row r="23" spans="1:15" s="16" customFormat="1" ht="18.600000000000001" hidden="1" customHeight="1" x14ac:dyDescent="0.2">
      <c r="A23" s="67"/>
      <c r="B23" s="83"/>
      <c r="C23" s="84"/>
      <c r="E23" s="184" t="str">
        <f>IF(COUNTA(A24:A29)&gt;=1,IF(AND(C23&gt;=MIN(1,5),C23&lt;=MAX(1,5)),0,"ตรวจสอบ - ระบุค่าน้ำหนัก 1-5"),IF(C23&gt;=1,"ตรวจสอบ - การกำหนดสมรรถนะ",""))</f>
        <v/>
      </c>
    </row>
    <row r="24" spans="1:15" s="16" customFormat="1" ht="18.600000000000001" hidden="1" customHeight="1" x14ac:dyDescent="0.2">
      <c r="A24" s="72"/>
      <c r="B24" s="84"/>
      <c r="C24" s="84"/>
      <c r="E24" s="76"/>
    </row>
    <row r="25" spans="1:15" s="16" customFormat="1" ht="18.600000000000001" hidden="1" customHeight="1" x14ac:dyDescent="0.2">
      <c r="A25" s="143"/>
      <c r="B25" s="84">
        <f>IF(A25&gt;"",IF($C$4&gt;0,ข้อมูลเบื้องต้น!$G$26,0),0)</f>
        <v>0</v>
      </c>
      <c r="C25" s="84"/>
      <c r="E25" s="76"/>
    </row>
    <row r="26" spans="1:15" s="16" customFormat="1" ht="18.600000000000001" hidden="1" customHeight="1" x14ac:dyDescent="0.2">
      <c r="A26" s="143"/>
      <c r="B26" s="84">
        <f>IF(A26&gt;"",IF($C$4&gt;0,ข้อมูลเบื้องต้น!$G$26,0),0)</f>
        <v>0</v>
      </c>
      <c r="C26" s="84"/>
      <c r="E26" s="76"/>
    </row>
    <row r="27" spans="1:15" s="16" customFormat="1" ht="18.600000000000001" hidden="1" customHeight="1" x14ac:dyDescent="0.2">
      <c r="A27" s="143"/>
      <c r="B27" s="84">
        <f>IF(A27&gt;"",IF($C$4&gt;0,ข้อมูลเบื้องต้น!$G$26,0),0)</f>
        <v>0</v>
      </c>
      <c r="C27" s="84"/>
      <c r="E27" s="76"/>
    </row>
    <row r="28" spans="1:15" s="16" customFormat="1" ht="18.600000000000001" hidden="1" customHeight="1" x14ac:dyDescent="0.2">
      <c r="A28" s="143"/>
      <c r="B28" s="84">
        <f>IF(A28&gt;"",IF($C$4&gt;0,ข้อมูลเบื้องต้น!$G$26,0),0)</f>
        <v>0</v>
      </c>
      <c r="C28" s="84"/>
      <c r="E28" s="76"/>
    </row>
    <row r="29" spans="1:15" s="16" customFormat="1" ht="18.600000000000001" hidden="1" customHeight="1" x14ac:dyDescent="0.2">
      <c r="A29" s="143"/>
      <c r="B29" s="84">
        <f>IF(A29&gt;"",IF($C$4&gt;0,ข้อมูลเบื้องต้น!$G$26,0),0)</f>
        <v>0</v>
      </c>
      <c r="C29" s="84"/>
      <c r="E29" s="76"/>
    </row>
    <row r="30" spans="1:15" s="28" customFormat="1" ht="18.600000000000001" customHeight="1" x14ac:dyDescent="0.2">
      <c r="A30" s="63" t="s">
        <v>1</v>
      </c>
      <c r="B30" s="83"/>
      <c r="C30" s="83">
        <f>SUM(C4:C14)</f>
        <v>30</v>
      </c>
      <c r="D30" s="77"/>
      <c r="E30" s="183" t="str">
        <f>IF(C30&lt;=0,"",IF(C30=30,"ค่าน้ำหนักรวมถูกต้อง","ตรวจสอบ - ค่าน้ำหนักรวม &lt;&gt; 30"))</f>
        <v>ค่าน้ำหนักรวมถูกต้อง</v>
      </c>
    </row>
    <row r="31" spans="1:15" s="28" customFormat="1" ht="21.75" x14ac:dyDescent="0.2">
      <c r="A31" s="97"/>
      <c r="B31" s="95"/>
      <c r="C31" s="95"/>
      <c r="D31" s="77"/>
      <c r="E31" s="76"/>
      <c r="F31" s="96"/>
      <c r="G31" s="96"/>
      <c r="H31" s="96"/>
      <c r="I31" s="96"/>
      <c r="J31" s="96"/>
      <c r="K31" s="96"/>
      <c r="L31" s="96"/>
      <c r="M31" s="96"/>
      <c r="N31" s="96"/>
      <c r="O31" s="96"/>
    </row>
    <row r="32" spans="1:15" s="28" customFormat="1" ht="21.75" x14ac:dyDescent="0.2">
      <c r="A32" s="98"/>
      <c r="B32" s="95"/>
      <c r="C32" s="95"/>
      <c r="D32" s="77"/>
      <c r="E32" s="76"/>
      <c r="F32" s="96"/>
      <c r="G32" s="96"/>
      <c r="H32" s="96"/>
      <c r="I32" s="96"/>
      <c r="J32" s="96"/>
      <c r="K32" s="96"/>
      <c r="L32" s="96"/>
      <c r="M32" s="96"/>
      <c r="N32" s="96"/>
      <c r="O32" s="96"/>
    </row>
    <row r="33" spans="1:15" s="28" customFormat="1" ht="21.75" x14ac:dyDescent="0.2">
      <c r="A33" s="99"/>
      <c r="B33" s="95"/>
      <c r="C33" s="95"/>
      <c r="D33" s="77"/>
      <c r="E33" s="76"/>
      <c r="F33" s="96"/>
      <c r="G33" s="96"/>
      <c r="H33" s="96"/>
      <c r="I33" s="96"/>
      <c r="J33" s="96"/>
      <c r="K33" s="96"/>
      <c r="L33" s="96"/>
      <c r="M33" s="96"/>
      <c r="N33" s="96"/>
      <c r="O33" s="96"/>
    </row>
    <row r="34" spans="1:15" s="28" customFormat="1" ht="21.75" x14ac:dyDescent="0.2">
      <c r="A34" s="98"/>
      <c r="B34" s="95"/>
      <c r="C34" s="95"/>
      <c r="D34" s="77"/>
      <c r="E34" s="7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5" s="28" customFormat="1" ht="21.75" x14ac:dyDescent="0.2">
      <c r="A35" s="30"/>
      <c r="B35" s="94"/>
      <c r="C35" s="94"/>
      <c r="D35" s="77"/>
      <c r="E35" s="76"/>
    </row>
    <row r="36" spans="1:15" s="16" customFormat="1" ht="23.25" x14ac:dyDescent="0.2">
      <c r="A36" s="17" t="s">
        <v>308</v>
      </c>
      <c r="B36" s="12"/>
      <c r="C36" s="10"/>
    </row>
    <row r="37" spans="1:15" s="16" customFormat="1" ht="21.75" x14ac:dyDescent="0.2">
      <c r="A37" s="10"/>
      <c r="B37" s="12"/>
      <c r="C37" s="10"/>
    </row>
    <row r="38" spans="1:15" s="16" customFormat="1" ht="21" x14ac:dyDescent="0.2">
      <c r="A38" s="30" t="s">
        <v>4</v>
      </c>
      <c r="B38" s="406" t="s">
        <v>143</v>
      </c>
      <c r="C38" s="406"/>
    </row>
    <row r="39" spans="1:15" s="16" customFormat="1" ht="21.75" x14ac:dyDescent="0.2">
      <c r="A39" s="12"/>
      <c r="B39" s="10"/>
      <c r="C39" s="10"/>
    </row>
    <row r="40" spans="1:15" s="16" customFormat="1" ht="21.75" x14ac:dyDescent="0.2">
      <c r="A40" s="12" t="s">
        <v>95</v>
      </c>
      <c r="B40" s="405" t="s">
        <v>95</v>
      </c>
      <c r="C40" s="405"/>
    </row>
    <row r="41" spans="1:15" s="16" customFormat="1" ht="21.75" x14ac:dyDescent="0.2">
      <c r="A41" s="12" t="str">
        <f>IF(ข้อมูลเบื้องต้น!G11&gt;"-",CONCATENATE("( ",'แบบบันทึกข้อตกลง(มอบหมายงาน)'!B7," )"),"(                                                                    )")</f>
        <v>(                                                                    )</v>
      </c>
      <c r="B41" s="405" t="str">
        <f>IF(ข้อมูลเบื้องต้น!G28&gt;"-",CONCATENATE("( ",'แบบบันทึกข้อตกลง(มอบหมายงาน)'!B11," )"),"(                                                                    )")</f>
        <v>(                                                                    )</v>
      </c>
      <c r="C41" s="405"/>
    </row>
    <row r="42" spans="1:15" s="16" customFormat="1" ht="21.75" x14ac:dyDescent="0.2">
      <c r="A42" s="12" t="str">
        <f>IF(ข้อมูลเบื้องต้น!G14&gt;"-",IF(ข้อมูลเบื้องต้น!G12&gt;"-",CONCATENATE( "ตำแหน่ง ",ข้อมูลเบื้องต้น!G12," ",ข้อมูลเบื้องต้น!G13),CONCATENATE("ตำแหน่ง ",ข้อมูลเบื้องต้น!G20)),IF(ข้อมูลเบื้องต้น!G12&gt;"-",CONCATENATE( "ตำแหน่ง ",ข้อมูลเบื้องต้น!G12," ",ข้อมูลเบื้องต้น!G13),"ตำแหน่ง ………………………………………………………."))</f>
        <v>ตำแหน่ง ……………………………………………………….</v>
      </c>
      <c r="B42" s="405" t="str">
        <f>IF(ข้อมูลเบื้องต้น!G29&gt;"-",CONCATENATE("ตำแหน่ง ",'แบบบันทึกข้อตกลง(มอบหมายงาน)'!E11,),"ตำแหน่ง ……………………………………………………….")</f>
        <v>ตำแหน่ง ……………………………………………………….</v>
      </c>
      <c r="C42" s="405"/>
    </row>
    <row r="43" spans="1:15" s="16" customFormat="1" ht="21.75" x14ac:dyDescent="0.2">
      <c r="A43" s="128" t="str">
        <f>IF(ข้อมูลเบื้องต้น!G14&gt;"-",IF(ข้อมูลเบื้องต้น!G12&gt;"-",IF(ข้อมูลเบื้องต้น!G20&gt;"-",ข้อมูลเบื้องต้น!G20,""),""),"")</f>
        <v/>
      </c>
      <c r="B43" s="405"/>
      <c r="C43" s="405"/>
    </row>
    <row r="44" spans="1:15" ht="21.75" x14ac:dyDescent="0.5">
      <c r="A44" s="13" t="str">
        <f>IF(ข้อมูลเบื้องต้น!G37&gt;0,CONCATENATE("วันที่ ",TEXT(DATE(YEAR(ข้อมูลเบื้องต้น!I37)+543,MONTH(ข้อมูลเบื้องต้น!I37),DAY(ข้อมูลเบื้องต้น!I37)), "d mmmm yyyy")),"วันที่ …………………………………………………………..")</f>
        <v>วันที่ 1 กุมภาพันธ์ 2567</v>
      </c>
      <c r="B44" s="405" t="str">
        <f>A44</f>
        <v>วันที่ 1 กุมภาพันธ์ 2567</v>
      </c>
      <c r="C44" s="405"/>
    </row>
    <row r="45" spans="1:15" s="16" customFormat="1" ht="7.5" customHeight="1" x14ac:dyDescent="0.2">
      <c r="A45" s="10"/>
      <c r="B45" s="10"/>
      <c r="C45" s="10"/>
    </row>
  </sheetData>
  <sheetProtection formatRows="0" selectLockedCells="1"/>
  <mergeCells count="6">
    <mergeCell ref="B41:C41"/>
    <mergeCell ref="B42:C42"/>
    <mergeCell ref="B44:C44"/>
    <mergeCell ref="B43:C43"/>
    <mergeCell ref="B38:C38"/>
    <mergeCell ref="B40:C40"/>
  </mergeCells>
  <printOptions horizontalCentered="1"/>
  <pageMargins left="0.19685039370078741" right="0.19685039370078741" top="0.37" bottom="0.43307086614173229" header="0.11811023622047245" footer="0.11811023622047245"/>
  <pageSetup paperSize="9" scale="80" orientation="landscape" r:id="rId1"/>
  <headerFooter>
    <oddFooter>&amp;C&amp;"CordiaUPC,Regular"&amp;13 หน้า &amp;P</oddFooter>
  </headerFooter>
  <rowBreaks count="1" manualBreakCount="1">
    <brk id="34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K27"/>
  <sheetViews>
    <sheetView showZeros="0" topLeftCell="A2" zoomScaleNormal="100" zoomScalePageLayoutView="90" workbookViewId="0">
      <selection activeCell="R18" sqref="R18"/>
    </sheetView>
  </sheetViews>
  <sheetFormatPr defaultColWidth="7.28515625" defaultRowHeight="24" x14ac:dyDescent="0.55000000000000004"/>
  <cols>
    <col min="1" max="1" width="32.7109375" style="1" customWidth="1"/>
    <col min="2" max="2" width="36.7109375" style="1" customWidth="1"/>
    <col min="3" max="7" width="10.7109375" style="1" customWidth="1"/>
    <col min="8" max="8" width="4.85546875" style="1" customWidth="1"/>
    <col min="9" max="10" width="12.7109375" style="1" customWidth="1"/>
    <col min="11" max="11" width="24.7109375" style="1" customWidth="1"/>
    <col min="12" max="16384" width="7.28515625" style="1"/>
  </cols>
  <sheetData>
    <row r="1" spans="1:11" ht="24.95" customHeight="1" x14ac:dyDescent="0.55000000000000004">
      <c r="A1" s="407" t="s">
        <v>309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1" ht="24.95" customHeight="1" x14ac:dyDescent="0.55000000000000004">
      <c r="A2" s="407" t="str">
        <f>ข้อมูลเบื้องต้น!G15</f>
        <v>ข้าราชการสายปฏิบัติการ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</row>
    <row r="3" spans="1:11" ht="12" customHeight="1" x14ac:dyDescent="0.55000000000000004"/>
    <row r="4" spans="1:11" s="4" customFormat="1" ht="24" customHeight="1" x14ac:dyDescent="0.2">
      <c r="A4" s="196" t="str">
        <f>'แบบบันทึกข้อตกลง(มอบหมายงาน)'!A4</f>
        <v>ส่วนที่ 1 ข้อมูลส่วนบุคคล</v>
      </c>
      <c r="B4" s="11"/>
      <c r="C4" s="10"/>
      <c r="D4" s="10"/>
      <c r="E4" s="42"/>
      <c r="J4" s="236"/>
      <c r="K4" s="235" t="str">
        <f>'แบบบันทึกข้อตกลง(มอบหมายงาน)'!I4</f>
        <v>บันทึกข้อตกลง ครั้งที่ 1  เมื่อวันที่ 1 กุมภาพันธ์ 2567</v>
      </c>
    </row>
    <row r="5" spans="1:11" s="4" customFormat="1" ht="24" customHeight="1" x14ac:dyDescent="0.2">
      <c r="A5" s="100" t="str">
        <f>'แบบบันทึกข้อตกลง(มอบหมายงาน)'!A5</f>
        <v>รอบการประเมิน</v>
      </c>
      <c r="B5" s="11" t="str">
        <f>'แบบบันทึกข้อตกลง(มอบหมายงาน)'!B5</f>
        <v>[  ]   รอบที่ 1   ตั้งแต่ 1 สิงหาคม 2566 ถึง  31 มกราคม 2567</v>
      </c>
      <c r="C5" s="10"/>
      <c r="D5" s="10"/>
      <c r="E5" s="42" t="str">
        <f>'แบบบันทึกข้อตกลง(มอบหมายงาน)'!E5</f>
        <v>[ X ]   รอบที่ 2   ตั้งแต่ 1 กุมภาพันธ์ 2567 ถึง  31 กรกฎาคม 2567</v>
      </c>
    </row>
    <row r="6" spans="1:11" s="4" customFormat="1" ht="24" hidden="1" customHeight="1" x14ac:dyDescent="0.2">
      <c r="A6" s="100"/>
      <c r="B6" s="11" t="str">
        <f>'แบบบันทึกข้อตกลง(มอบหมายงาน)'!B6</f>
        <v>[  ]   รอบปฏิบัติราชการข้าราชการใหม่ ...  เดือนแรก  ตั้งแต่ .....................  ถึง  .....................</v>
      </c>
      <c r="C6" s="10"/>
      <c r="D6" s="10"/>
      <c r="E6" s="42"/>
    </row>
    <row r="7" spans="1:11" s="4" customFormat="1" ht="24" customHeight="1" x14ac:dyDescent="0.2">
      <c r="A7" s="100" t="str">
        <f>'แบบบันทึกข้อตกลง(มอบหมายงาน)'!A7</f>
        <v>ชื่อผู้รับการประเมิน</v>
      </c>
      <c r="B7" s="237">
        <f>'แบบบันทึกข้อตกลง(มอบหมายงาน)'!B7</f>
        <v>0</v>
      </c>
      <c r="C7" s="237"/>
      <c r="D7" s="236" t="str">
        <f>'แบบบันทึกข้อตกลง(มอบหมายงาน)'!D7</f>
        <v>ตำแหน่ง</v>
      </c>
      <c r="E7" s="237" t="str">
        <f>'แบบบันทึกข้อตกลง(มอบหมายงาน)'!E7</f>
        <v>-</v>
      </c>
      <c r="F7" s="237"/>
      <c r="G7" s="237"/>
      <c r="H7" s="33"/>
      <c r="I7" s="33" t="str">
        <f>'แบบบันทึกข้อตกลง(มอบหมายงาน)'!H7</f>
        <v>ระดับตำแหน่ง</v>
      </c>
      <c r="J7" s="237" t="str">
        <f>'แบบบันทึกข้อตกลง(มอบหมายงาน)'!I7</f>
        <v>-</v>
      </c>
      <c r="K7" s="237"/>
    </row>
    <row r="8" spans="1:11" s="4" customFormat="1" ht="24" customHeight="1" x14ac:dyDescent="0.2">
      <c r="A8" s="100" t="str">
        <f>'แบบบันทึกข้อตกลง(มอบหมายงาน)'!A8</f>
        <v>ฝ่าย</v>
      </c>
      <c r="B8" s="237" t="str">
        <f>IF(ข้อมูลเบื้องต้น!G18&gt;"",ข้อมูลเบื้องต้น!G18,ข้อมูลเบื้องต้น!G16)</f>
        <v>-</v>
      </c>
      <c r="C8" s="238"/>
      <c r="D8" s="33" t="str">
        <f>'แบบบันทึกข้อตกลง(มอบหมายงาน)'!D8</f>
        <v>ประเภทตำแหน่ง</v>
      </c>
      <c r="E8" s="239" t="str">
        <f>'แบบบันทึกข้อตกลง(มอบหมายงาน)'!E8</f>
        <v>-</v>
      </c>
      <c r="F8" s="239"/>
      <c r="G8" s="240"/>
      <c r="H8" s="236"/>
      <c r="I8" s="236" t="str">
        <f>'แบบบันทึกข้อตกลง(มอบหมายงาน)'!D9</f>
        <v>กลุ่มข้าราชการ</v>
      </c>
      <c r="J8" s="237" t="str">
        <f>'แบบบันทึกข้อตกลง(มอบหมายงาน)'!E9</f>
        <v>ข้าราชการสายปฏิบัติการ</v>
      </c>
      <c r="K8" s="237"/>
    </row>
    <row r="9" spans="1:11" s="4" customFormat="1" ht="24" customHeight="1" x14ac:dyDescent="0.2">
      <c r="A9" s="100" t="str">
        <f>'แบบบันทึกข้อตกลง(มอบหมายงาน)'!A9</f>
        <v xml:space="preserve">สังกัด </v>
      </c>
      <c r="B9" s="237" t="str">
        <f>IF(ข้อมูลเบื้องต้น!G19&gt;"",ข้อมูลเบื้องต้น!G19,ข้อมูลเบื้องต้น!G17)</f>
        <v>สำนักหอสมุดกลาง</v>
      </c>
      <c r="D9" s="241"/>
      <c r="E9" s="242"/>
      <c r="F9" s="242"/>
      <c r="G9" s="238"/>
      <c r="I9" s="236" t="str">
        <f>ข้อมูลเบื้องต้น!F24</f>
        <v>ระดับการศึกษาสูงสุด</v>
      </c>
      <c r="J9" s="243" t="str">
        <f>ข้อมูลเบื้องต้น!G24</f>
        <v>-</v>
      </c>
      <c r="K9" s="240"/>
    </row>
    <row r="10" spans="1:11" s="4" customFormat="1" ht="24" customHeight="1" x14ac:dyDescent="0.2">
      <c r="A10" s="100" t="str">
        <f>ข้อมูลเบื้องต้น!F22</f>
        <v>วัน เดือน ปี ที่บรรจุ</v>
      </c>
      <c r="B10" s="244">
        <f>ข้อมูลเบื้องต้น!G22</f>
        <v>0</v>
      </c>
      <c r="C10" s="124" t="str">
        <f>ข้อมูลเบื้องต้น!J22</f>
        <v>อายุงาน</v>
      </c>
      <c r="D10" s="245" t="str">
        <f>CONCATENATE(IF(ข้อมูลเบื้องต้น!K22&gt;0,ข้อมูลเบื้องต้น!K22,"-")," ปี  ",IF(ข้อมูลเบื้องต้น!L22&gt;0,ข้อมูลเบื้องต้น!L22,"-")," เดือน   ",IF(ข้อมูลเบื้องต้น!M22&gt;0,ข้อมูลเบื้องต้น!M22,"-")," วัน")</f>
        <v>- ปี  - เดือน   - วัน</v>
      </c>
      <c r="E10" s="246"/>
      <c r="F10" s="246"/>
      <c r="I10" s="236" t="str">
        <f>ข้อมูลเบื้องต้น!F23</f>
        <v>ระดับการศึกษาตามตำแหน่งที่จ้าง</v>
      </c>
      <c r="J10" s="243" t="str">
        <f>ข้อมูลเบื้องต้น!G23</f>
        <v>-</v>
      </c>
      <c r="K10" s="240"/>
    </row>
    <row r="11" spans="1:11" s="4" customFormat="1" ht="24" customHeight="1" x14ac:dyDescent="0.2">
      <c r="A11" s="100" t="str">
        <f>'แบบบันทึกข้อตกลง(มอบหมายงาน)'!A10</f>
        <v>ตำแหน่งทางบริหาร</v>
      </c>
      <c r="B11" s="237">
        <f>'แบบบันทึกข้อตกลง(มอบหมายงาน)'!B10</f>
        <v>0</v>
      </c>
      <c r="C11" s="237"/>
      <c r="D11" s="33"/>
      <c r="E11" s="247"/>
      <c r="F11" s="247"/>
      <c r="J11" s="236"/>
    </row>
    <row r="12" spans="1:11" s="4" customFormat="1" ht="24" customHeight="1" x14ac:dyDescent="0.2">
      <c r="A12" s="100" t="str">
        <f>'แบบบันทึกข้อตกลง(มอบหมายงาน)'!A11</f>
        <v xml:space="preserve">ผู้ประเมิน </v>
      </c>
      <c r="B12" s="237" t="str">
        <f>'แบบบันทึกข้อตกลง(มอบหมายงาน)'!B11</f>
        <v>-</v>
      </c>
      <c r="C12" s="237"/>
      <c r="D12" s="236" t="str">
        <f>'แบบบันทึกข้อตกลง(มอบหมายงาน)'!D11</f>
        <v>ตำแหน่ง</v>
      </c>
      <c r="E12" s="237" t="str">
        <f>IF(ข้อมูลเบื้องต้น!G30&gt;"",ข้อมูลเบื้องต้น!G30,ข้อมูลเบื้องต้น!G29)</f>
        <v>-</v>
      </c>
      <c r="F12" s="237"/>
      <c r="G12" s="237"/>
      <c r="H12" s="237"/>
      <c r="I12" s="237"/>
    </row>
    <row r="13" spans="1:11" s="4" customFormat="1" x14ac:dyDescent="0.2">
      <c r="A13" s="100" t="s">
        <v>310</v>
      </c>
      <c r="K13" s="53" t="str">
        <f>ข้อมูลเบื้องต้น!N1</f>
        <v>version 1</v>
      </c>
    </row>
    <row r="14" spans="1:11" s="89" customFormat="1" ht="27.75" customHeight="1" x14ac:dyDescent="0.2">
      <c r="A14" s="409" t="s">
        <v>121</v>
      </c>
      <c r="B14" s="409"/>
      <c r="C14" s="408" t="s">
        <v>120</v>
      </c>
      <c r="D14" s="408"/>
      <c r="E14" s="408"/>
      <c r="F14" s="408"/>
      <c r="G14" s="408" t="s">
        <v>5</v>
      </c>
      <c r="H14" s="408"/>
      <c r="I14" s="408"/>
      <c r="J14" s="408"/>
      <c r="K14" s="408"/>
    </row>
    <row r="15" spans="1:11" s="23" customFormat="1" x14ac:dyDescent="0.25">
      <c r="A15" s="410" t="s">
        <v>288</v>
      </c>
      <c r="B15" s="410"/>
      <c r="C15" s="86"/>
      <c r="D15" s="106">
        <v>0</v>
      </c>
      <c r="E15" s="87" t="s">
        <v>278</v>
      </c>
      <c r="F15" s="88"/>
      <c r="G15" s="411"/>
      <c r="H15" s="411"/>
      <c r="I15" s="411"/>
      <c r="J15" s="411"/>
      <c r="K15" s="411"/>
    </row>
    <row r="16" spans="1:11" s="23" customFormat="1" x14ac:dyDescent="0.25">
      <c r="A16" s="412" t="s">
        <v>127</v>
      </c>
      <c r="B16" s="413"/>
      <c r="C16" s="86"/>
      <c r="D16" s="106">
        <v>0</v>
      </c>
      <c r="E16" s="87" t="s">
        <v>128</v>
      </c>
      <c r="F16" s="88"/>
      <c r="G16" s="411"/>
      <c r="H16" s="411"/>
      <c r="I16" s="411"/>
      <c r="J16" s="411"/>
      <c r="K16" s="411"/>
    </row>
    <row r="17" spans="1:11" s="23" customFormat="1" x14ac:dyDescent="0.25">
      <c r="A17" s="412" t="s">
        <v>126</v>
      </c>
      <c r="B17" s="413"/>
      <c r="C17" s="86"/>
      <c r="D17" s="106">
        <v>0</v>
      </c>
      <c r="E17" s="87" t="s">
        <v>128</v>
      </c>
      <c r="F17" s="88"/>
      <c r="G17" s="411"/>
      <c r="H17" s="411"/>
      <c r="I17" s="411"/>
      <c r="J17" s="411"/>
      <c r="K17" s="411"/>
    </row>
    <row r="18" spans="1:11" s="23" customFormat="1" ht="21.75" customHeight="1" x14ac:dyDescent="0.25">
      <c r="A18" s="412" t="s">
        <v>125</v>
      </c>
      <c r="B18" s="413"/>
      <c r="C18" s="86"/>
      <c r="D18" s="106">
        <v>0</v>
      </c>
      <c r="E18" s="87" t="s">
        <v>128</v>
      </c>
      <c r="F18" s="88"/>
      <c r="G18" s="411"/>
      <c r="H18" s="411"/>
      <c r="I18" s="411"/>
      <c r="J18" s="411"/>
      <c r="K18" s="411"/>
    </row>
    <row r="19" spans="1:11" s="23" customFormat="1" x14ac:dyDescent="0.25">
      <c r="A19" s="412" t="s">
        <v>124</v>
      </c>
      <c r="B19" s="413"/>
      <c r="C19" s="86"/>
      <c r="D19" s="106">
        <v>0</v>
      </c>
      <c r="E19" s="87" t="s">
        <v>128</v>
      </c>
      <c r="F19" s="88"/>
      <c r="G19" s="411"/>
      <c r="H19" s="411"/>
      <c r="I19" s="411"/>
      <c r="J19" s="411"/>
      <c r="K19" s="411"/>
    </row>
    <row r="20" spans="1:11" s="23" customFormat="1" x14ac:dyDescent="0.25">
      <c r="A20" s="410" t="s">
        <v>123</v>
      </c>
      <c r="B20" s="410"/>
      <c r="C20" s="86"/>
      <c r="D20" s="106">
        <v>0</v>
      </c>
      <c r="E20" s="87" t="s">
        <v>128</v>
      </c>
      <c r="F20" s="88"/>
      <c r="G20" s="411"/>
      <c r="H20" s="411"/>
      <c r="I20" s="411"/>
      <c r="J20" s="411"/>
      <c r="K20" s="411"/>
    </row>
    <row r="21" spans="1:11" s="23" customFormat="1" x14ac:dyDescent="0.25">
      <c r="A21" s="410" t="s">
        <v>122</v>
      </c>
      <c r="B21" s="410"/>
      <c r="C21" s="86"/>
      <c r="D21" s="106">
        <v>0</v>
      </c>
      <c r="E21" s="87" t="s">
        <v>128</v>
      </c>
      <c r="F21" s="88"/>
      <c r="G21" s="411"/>
      <c r="H21" s="411"/>
      <c r="I21" s="411"/>
      <c r="J21" s="411"/>
      <c r="K21" s="411"/>
    </row>
    <row r="22" spans="1:11" s="23" customFormat="1" x14ac:dyDescent="0.25">
      <c r="A22" s="414"/>
      <c r="B22" s="414"/>
      <c r="C22" s="263"/>
      <c r="D22" s="264"/>
      <c r="E22" s="263"/>
      <c r="F22" s="263"/>
      <c r="G22" s="415"/>
      <c r="H22" s="415"/>
      <c r="I22" s="415"/>
      <c r="J22" s="415"/>
      <c r="K22" s="415"/>
    </row>
    <row r="24" spans="1:11" s="302" customFormat="1" x14ac:dyDescent="0.55000000000000004">
      <c r="A24" s="301" t="s">
        <v>218</v>
      </c>
    </row>
    <row r="25" spans="1:11" s="302" customFormat="1" x14ac:dyDescent="0.55000000000000004">
      <c r="A25" s="303" t="s">
        <v>170</v>
      </c>
      <c r="B25" s="304"/>
    </row>
    <row r="26" spans="1:11" s="302" customFormat="1" x14ac:dyDescent="0.55000000000000004">
      <c r="A26" s="303" t="s">
        <v>171</v>
      </c>
      <c r="B26" s="304"/>
    </row>
    <row r="27" spans="1:11" s="302" customFormat="1" x14ac:dyDescent="0.55000000000000004">
      <c r="A27" s="303" t="s">
        <v>172</v>
      </c>
      <c r="B27" s="304"/>
    </row>
  </sheetData>
  <sheetProtection formatRows="0" selectLockedCells="1"/>
  <mergeCells count="21">
    <mergeCell ref="A22:B22"/>
    <mergeCell ref="G22:K22"/>
    <mergeCell ref="A19:B19"/>
    <mergeCell ref="G19:K19"/>
    <mergeCell ref="A20:B20"/>
    <mergeCell ref="G20:K20"/>
    <mergeCell ref="A21:B21"/>
    <mergeCell ref="G21:K21"/>
    <mergeCell ref="A15:B15"/>
    <mergeCell ref="G15:K15"/>
    <mergeCell ref="A17:B17"/>
    <mergeCell ref="G17:K17"/>
    <mergeCell ref="A18:B18"/>
    <mergeCell ref="G18:K18"/>
    <mergeCell ref="A16:B16"/>
    <mergeCell ref="G16:K16"/>
    <mergeCell ref="A1:K1"/>
    <mergeCell ref="A2:K2"/>
    <mergeCell ref="G14:K14"/>
    <mergeCell ref="C14:F14"/>
    <mergeCell ref="A14:B14"/>
  </mergeCells>
  <printOptions horizontalCentered="1"/>
  <pageMargins left="0.19685039370078741" right="0.19685039370078741" top="0.51181102362204722" bottom="0.43307086614173229" header="0.11811023622047245" footer="0.11811023622047245"/>
  <pageSetup paperSize="9" scale="80" orientation="landscape" r:id="rId1"/>
  <headerFooter>
    <oddFooter>&amp;C&amp;"CordiaUPC,Regular"&amp;13 หน้า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M70"/>
  <sheetViews>
    <sheetView showZeros="0" zoomScaleNormal="100" zoomScalePageLayoutView="90" workbookViewId="0">
      <selection activeCell="O23" sqref="O23"/>
    </sheetView>
  </sheetViews>
  <sheetFormatPr defaultColWidth="7.28515625" defaultRowHeight="24" x14ac:dyDescent="0.55000000000000004"/>
  <cols>
    <col min="1" max="1" width="38.7109375" style="1" customWidth="1"/>
    <col min="2" max="2" width="36.7109375" style="1" customWidth="1"/>
    <col min="3" max="5" width="10.7109375" style="1" customWidth="1"/>
    <col min="6" max="6" width="14.42578125" style="1" customWidth="1"/>
    <col min="7" max="7" width="13.5703125" style="1" customWidth="1"/>
    <col min="8" max="8" width="10.7109375" style="1" customWidth="1"/>
    <col min="9" max="10" width="12.7109375" style="1" customWidth="1"/>
    <col min="11" max="11" width="24.140625" style="1" customWidth="1"/>
    <col min="12" max="12" width="1.140625" style="1" customWidth="1"/>
    <col min="13" max="13" width="36.42578125" style="1" customWidth="1"/>
    <col min="14" max="16384" width="7.28515625" style="1"/>
  </cols>
  <sheetData>
    <row r="1" spans="1:13" x14ac:dyDescent="0.55000000000000004">
      <c r="A1" s="92" t="str">
        <f>'แบบบันทึกข้อตกลง(มอบหมายงาน)'!A12</f>
        <v>ส่วนที่ 2 การประเมินผลสัมฤทธิ์ของงาน : ให้พนักงานและผู้ประเมินกำหนดข้อตกลงร่วมกัน เกี่ยวกับการมอบหมายงานและการประเมินผล</v>
      </c>
    </row>
    <row r="2" spans="1:13" s="4" customFormat="1" x14ac:dyDescent="0.2">
      <c r="A2" s="104" t="str">
        <f>'แบบบันทึกข้อตกลง(มอบหมายงาน)'!A13</f>
        <v>ผลสัมฤทธิ์ของงานพร้อมกับกำหนดดัชนีชี้วัดหรือหลักฐานบ่งชี้ความสำเร็จของงานอย่างเป็นรูปธรรมและเหมาะสมกับลักษณะงาน คิดเป็นร้อยละ 70</v>
      </c>
      <c r="K2" s="53" t="str">
        <f>ข้อมูลเบื้องต้น!N1</f>
        <v>version 1</v>
      </c>
    </row>
    <row r="3" spans="1:13" s="22" customFormat="1" ht="62.1" customHeight="1" x14ac:dyDescent="0.2">
      <c r="A3" s="421" t="s">
        <v>139</v>
      </c>
      <c r="B3" s="421" t="s">
        <v>140</v>
      </c>
      <c r="C3" s="266" t="s">
        <v>141</v>
      </c>
      <c r="D3" s="266"/>
      <c r="E3" s="266"/>
      <c r="F3" s="266"/>
      <c r="G3" s="266"/>
      <c r="H3" s="422" t="s">
        <v>222</v>
      </c>
      <c r="I3" s="400" t="s">
        <v>221</v>
      </c>
      <c r="J3" s="421" t="s">
        <v>223</v>
      </c>
      <c r="K3" s="422" t="s">
        <v>96</v>
      </c>
      <c r="M3" s="419" t="s">
        <v>107</v>
      </c>
    </row>
    <row r="4" spans="1:13" s="22" customFormat="1" ht="62.1" customHeight="1" x14ac:dyDescent="0.2">
      <c r="A4" s="421"/>
      <c r="B4" s="421"/>
      <c r="C4" s="66">
        <v>1</v>
      </c>
      <c r="D4" s="66">
        <v>2</v>
      </c>
      <c r="E4" s="66">
        <v>3</v>
      </c>
      <c r="F4" s="66">
        <v>4</v>
      </c>
      <c r="G4" s="66">
        <v>5</v>
      </c>
      <c r="H4" s="422"/>
      <c r="I4" s="400"/>
      <c r="J4" s="421"/>
      <c r="K4" s="422"/>
      <c r="M4" s="419"/>
    </row>
    <row r="5" spans="1:13" s="23" customFormat="1" ht="35.1" customHeight="1" x14ac:dyDescent="0.25">
      <c r="A5" s="261" t="str">
        <f>'แบบบันทึกข้อตกลง(มอบหมายงาน)'!A17</f>
        <v>1. ภาระงานหลัก (Core duty)</v>
      </c>
      <c r="B5" s="21">
        <f>'แบบบันทึกข้อตกลง(มอบหมายงาน)'!B17</f>
        <v>0</v>
      </c>
      <c r="C5" s="49">
        <f>'แบบบันทึกข้อตกลง(มอบหมายงาน)'!C17</f>
        <v>0</v>
      </c>
      <c r="D5" s="49">
        <f>'แบบบันทึกข้อตกลง(มอบหมายงาน)'!D17</f>
        <v>0</v>
      </c>
      <c r="E5" s="49">
        <f>'แบบบันทึกข้อตกลง(มอบหมายงาน)'!E17</f>
        <v>0</v>
      </c>
      <c r="F5" s="49">
        <f>'แบบบันทึกข้อตกลง(มอบหมายงาน)'!F17</f>
        <v>0</v>
      </c>
      <c r="G5" s="49">
        <f>'แบบบันทึกข้อตกลง(มอบหมายงาน)'!G17</f>
        <v>0</v>
      </c>
      <c r="H5" s="188"/>
      <c r="I5" s="189">
        <f>'แบบบันทึกข้อตกลง(มอบหมายงาน)'!H17</f>
        <v>50</v>
      </c>
      <c r="J5" s="189">
        <f>IF(H5&gt;0,IF(ROUND((H5*I5)/5,2)&lt;=I5,ROUNDDOWN((H5*I5)/5,2),0),0)</f>
        <v>0</v>
      </c>
      <c r="K5" s="58"/>
      <c r="M5" s="186" t="str">
        <f>IF(I5&gt;0,IF(H5&gt;0,IF(H5&lt;=5,"","ตรวจสอบ - ค่าคะแนนผลประเมินที่ได้รับ 1-5"),"ระบุค่าคะแนนผลประเมินที่ได้ 1-5"),IF(H5&gt;0,"ตรวจสอบ - ค่าคะแนนผลประเมินที่ได้",""))</f>
        <v>ระบุค่าคะแนนผลประเมินที่ได้ 1-5</v>
      </c>
    </row>
    <row r="6" spans="1:13" s="23" customFormat="1" ht="22.5" customHeight="1" x14ac:dyDescent="0.25">
      <c r="A6" s="21" t="str">
        <f>'แบบบันทึกข้อตกลง(มอบหมายงาน)'!A18</f>
        <v xml:space="preserve">   1.1  ภาระงานตามหน้าที่หรือตามตำแหน่ง</v>
      </c>
      <c r="B6" s="21">
        <f>'แบบบันทึกข้อตกลง(มอบหมายงาน)'!B18</f>
        <v>0</v>
      </c>
      <c r="C6" s="49">
        <f>'แบบบันทึกข้อตกลง(มอบหมายงาน)'!C18</f>
        <v>0</v>
      </c>
      <c r="D6" s="49">
        <f>'แบบบันทึกข้อตกลง(มอบหมายงาน)'!D18</f>
        <v>0</v>
      </c>
      <c r="E6" s="49">
        <f>'แบบบันทึกข้อตกลง(มอบหมายงาน)'!E18</f>
        <v>0</v>
      </c>
      <c r="F6" s="49">
        <f>'แบบบันทึกข้อตกลง(มอบหมายงาน)'!F18</f>
        <v>0</v>
      </c>
      <c r="G6" s="49">
        <f>'แบบบันทึกข้อตกลง(มอบหมายงาน)'!G18</f>
        <v>0</v>
      </c>
      <c r="H6" s="188"/>
      <c r="I6" s="189">
        <f>'แบบบันทึกข้อตกลง(มอบหมายงาน)'!H18</f>
        <v>0</v>
      </c>
      <c r="J6" s="189">
        <f t="shared" ref="J6:J59" si="0">IF(H6&gt;0,IF(ROUND((H6*I6)/5,2)&lt;=I6,ROUNDDOWN((H6*I6)/5,2),0),0)</f>
        <v>0</v>
      </c>
      <c r="K6" s="58"/>
      <c r="M6" s="186" t="str">
        <f t="shared" ref="M6:M59" si="1">IF(I6&gt;0,IF(H6&gt;0,IF(H6&lt;=5,"","ตรวจสอบ - ค่าคะแนนผลประเมินที่ได้รับ 1-5"),"ระบุค่าคะแนนผลประเมินที่ได้ 1-5"),IF(H6&gt;0,"ตรวจสอบ - ค่าคะแนนผลประเมินที่ได้",""))</f>
        <v/>
      </c>
    </row>
    <row r="7" spans="1:13" s="23" customFormat="1" ht="22.5" customHeight="1" x14ac:dyDescent="0.25">
      <c r="A7" s="21">
        <f>'แบบบันทึกข้อตกลง(มอบหมายงาน)'!A19</f>
        <v>0</v>
      </c>
      <c r="B7" s="21">
        <f>'แบบบันทึกข้อตกลง(มอบหมายงาน)'!B19</f>
        <v>0</v>
      </c>
      <c r="C7" s="49">
        <f>'แบบบันทึกข้อตกลง(มอบหมายงาน)'!C19</f>
        <v>0</v>
      </c>
      <c r="D7" s="49">
        <f>'แบบบันทึกข้อตกลง(มอบหมายงาน)'!D19</f>
        <v>0</v>
      </c>
      <c r="E7" s="49">
        <f>'แบบบันทึกข้อตกลง(มอบหมายงาน)'!E19</f>
        <v>0</v>
      </c>
      <c r="F7" s="49">
        <f>'แบบบันทึกข้อตกลง(มอบหมายงาน)'!F19</f>
        <v>0</v>
      </c>
      <c r="G7" s="49">
        <f>'แบบบันทึกข้อตกลง(มอบหมายงาน)'!G19</f>
        <v>0</v>
      </c>
      <c r="H7" s="188"/>
      <c r="I7" s="189">
        <f>'แบบบันทึกข้อตกลง(มอบหมายงาน)'!H19</f>
        <v>0</v>
      </c>
      <c r="J7" s="189">
        <f t="shared" si="0"/>
        <v>0</v>
      </c>
      <c r="K7" s="58"/>
      <c r="M7" s="186" t="str">
        <f t="shared" si="1"/>
        <v/>
      </c>
    </row>
    <row r="8" spans="1:13" s="23" customFormat="1" ht="22.5" customHeight="1" x14ac:dyDescent="0.25">
      <c r="A8" s="21">
        <f>'แบบบันทึกข้อตกลง(มอบหมายงาน)'!A20</f>
        <v>0</v>
      </c>
      <c r="B8" s="21">
        <f>'แบบบันทึกข้อตกลง(มอบหมายงาน)'!B20</f>
        <v>0</v>
      </c>
      <c r="C8" s="49">
        <f>'แบบบันทึกข้อตกลง(มอบหมายงาน)'!C20</f>
        <v>0</v>
      </c>
      <c r="D8" s="49">
        <f>'แบบบันทึกข้อตกลง(มอบหมายงาน)'!D20</f>
        <v>0</v>
      </c>
      <c r="E8" s="49">
        <f>'แบบบันทึกข้อตกลง(มอบหมายงาน)'!E20</f>
        <v>0</v>
      </c>
      <c r="F8" s="49">
        <f>'แบบบันทึกข้อตกลง(มอบหมายงาน)'!F20</f>
        <v>0</v>
      </c>
      <c r="G8" s="49">
        <f>'แบบบันทึกข้อตกลง(มอบหมายงาน)'!G20</f>
        <v>0</v>
      </c>
      <c r="H8" s="188"/>
      <c r="I8" s="189">
        <f>'แบบบันทึกข้อตกลง(มอบหมายงาน)'!H20</f>
        <v>0</v>
      </c>
      <c r="J8" s="189">
        <f t="shared" si="0"/>
        <v>0</v>
      </c>
      <c r="K8" s="58"/>
      <c r="M8" s="186" t="str">
        <f t="shared" si="1"/>
        <v/>
      </c>
    </row>
    <row r="9" spans="1:13" s="23" customFormat="1" ht="22.5" customHeight="1" x14ac:dyDescent="0.25">
      <c r="A9" s="21">
        <f>'แบบบันทึกข้อตกลง(มอบหมายงาน)'!A21</f>
        <v>0</v>
      </c>
      <c r="B9" s="21">
        <f>'แบบบันทึกข้อตกลง(มอบหมายงาน)'!B21</f>
        <v>0</v>
      </c>
      <c r="C9" s="49">
        <f>'แบบบันทึกข้อตกลง(มอบหมายงาน)'!C21</f>
        <v>0</v>
      </c>
      <c r="D9" s="49">
        <f>'แบบบันทึกข้อตกลง(มอบหมายงาน)'!D21</f>
        <v>0</v>
      </c>
      <c r="E9" s="49">
        <f>'แบบบันทึกข้อตกลง(มอบหมายงาน)'!E21</f>
        <v>0</v>
      </c>
      <c r="F9" s="49">
        <f>'แบบบันทึกข้อตกลง(มอบหมายงาน)'!F21</f>
        <v>0</v>
      </c>
      <c r="G9" s="49">
        <f>'แบบบันทึกข้อตกลง(มอบหมายงาน)'!G21</f>
        <v>0</v>
      </c>
      <c r="H9" s="188"/>
      <c r="I9" s="189">
        <f>'แบบบันทึกข้อตกลง(มอบหมายงาน)'!H21</f>
        <v>0</v>
      </c>
      <c r="J9" s="189">
        <f t="shared" si="0"/>
        <v>0</v>
      </c>
      <c r="K9" s="58"/>
      <c r="M9" s="186" t="str">
        <f t="shared" si="1"/>
        <v/>
      </c>
    </row>
    <row r="10" spans="1:13" s="23" customFormat="1" ht="22.5" customHeight="1" x14ac:dyDescent="0.25">
      <c r="A10" s="21">
        <f>'แบบบันทึกข้อตกลง(มอบหมายงาน)'!A22</f>
        <v>0</v>
      </c>
      <c r="B10" s="21">
        <f>'แบบบันทึกข้อตกลง(มอบหมายงาน)'!B22</f>
        <v>0</v>
      </c>
      <c r="C10" s="49">
        <f>'แบบบันทึกข้อตกลง(มอบหมายงาน)'!C22</f>
        <v>0</v>
      </c>
      <c r="D10" s="49">
        <f>'แบบบันทึกข้อตกลง(มอบหมายงาน)'!D22</f>
        <v>0</v>
      </c>
      <c r="E10" s="49">
        <f>'แบบบันทึกข้อตกลง(มอบหมายงาน)'!E22</f>
        <v>0</v>
      </c>
      <c r="F10" s="49">
        <f>'แบบบันทึกข้อตกลง(มอบหมายงาน)'!F22</f>
        <v>0</v>
      </c>
      <c r="G10" s="49">
        <f>'แบบบันทึกข้อตกลง(มอบหมายงาน)'!G22</f>
        <v>0</v>
      </c>
      <c r="H10" s="188"/>
      <c r="I10" s="189">
        <f>'แบบบันทึกข้อตกลง(มอบหมายงาน)'!H22</f>
        <v>0</v>
      </c>
      <c r="J10" s="189">
        <f t="shared" si="0"/>
        <v>0</v>
      </c>
      <c r="K10" s="58"/>
      <c r="M10" s="186" t="str">
        <f t="shared" si="1"/>
        <v/>
      </c>
    </row>
    <row r="11" spans="1:13" s="23" customFormat="1" ht="22.5" customHeight="1" x14ac:dyDescent="0.25">
      <c r="A11" s="21">
        <f>'แบบบันทึกข้อตกลง(มอบหมายงาน)'!A23</f>
        <v>0</v>
      </c>
      <c r="B11" s="21">
        <f>'แบบบันทึกข้อตกลง(มอบหมายงาน)'!B23</f>
        <v>0</v>
      </c>
      <c r="C11" s="49">
        <f>'แบบบันทึกข้อตกลง(มอบหมายงาน)'!C23</f>
        <v>0</v>
      </c>
      <c r="D11" s="49">
        <f>'แบบบันทึกข้อตกลง(มอบหมายงาน)'!D23</f>
        <v>0</v>
      </c>
      <c r="E11" s="49">
        <f>'แบบบันทึกข้อตกลง(มอบหมายงาน)'!E23</f>
        <v>0</v>
      </c>
      <c r="F11" s="49">
        <f>'แบบบันทึกข้อตกลง(มอบหมายงาน)'!F23</f>
        <v>0</v>
      </c>
      <c r="G11" s="49">
        <f>'แบบบันทึกข้อตกลง(มอบหมายงาน)'!G23</f>
        <v>0</v>
      </c>
      <c r="H11" s="188"/>
      <c r="I11" s="189">
        <f>'แบบบันทึกข้อตกลง(มอบหมายงาน)'!H23</f>
        <v>0</v>
      </c>
      <c r="J11" s="189">
        <f t="shared" si="0"/>
        <v>0</v>
      </c>
      <c r="K11" s="58"/>
      <c r="M11" s="186" t="str">
        <f t="shared" si="1"/>
        <v/>
      </c>
    </row>
    <row r="12" spans="1:13" s="23" customFormat="1" ht="22.5" customHeight="1" x14ac:dyDescent="0.25">
      <c r="A12" s="21">
        <f>'แบบบันทึกข้อตกลง(มอบหมายงาน)'!A24</f>
        <v>0</v>
      </c>
      <c r="B12" s="21">
        <f>'แบบบันทึกข้อตกลง(มอบหมายงาน)'!B24</f>
        <v>0</v>
      </c>
      <c r="C12" s="49">
        <f>'แบบบันทึกข้อตกลง(มอบหมายงาน)'!C24</f>
        <v>0</v>
      </c>
      <c r="D12" s="49">
        <f>'แบบบันทึกข้อตกลง(มอบหมายงาน)'!D24</f>
        <v>0</v>
      </c>
      <c r="E12" s="49">
        <f>'แบบบันทึกข้อตกลง(มอบหมายงาน)'!E24</f>
        <v>0</v>
      </c>
      <c r="F12" s="49">
        <f>'แบบบันทึกข้อตกลง(มอบหมายงาน)'!F24</f>
        <v>0</v>
      </c>
      <c r="G12" s="49">
        <f>'แบบบันทึกข้อตกลง(มอบหมายงาน)'!G24</f>
        <v>0</v>
      </c>
      <c r="H12" s="188"/>
      <c r="I12" s="189">
        <f>'แบบบันทึกข้อตกลง(มอบหมายงาน)'!H24</f>
        <v>0</v>
      </c>
      <c r="J12" s="189">
        <f t="shared" si="0"/>
        <v>0</v>
      </c>
      <c r="K12" s="58"/>
      <c r="M12" s="186" t="str">
        <f t="shared" si="1"/>
        <v/>
      </c>
    </row>
    <row r="13" spans="1:13" s="23" customFormat="1" ht="22.5" customHeight="1" x14ac:dyDescent="0.25">
      <c r="A13" s="21">
        <f>'แบบบันทึกข้อตกลง(มอบหมายงาน)'!A25</f>
        <v>0</v>
      </c>
      <c r="B13" s="21">
        <f>'แบบบันทึกข้อตกลง(มอบหมายงาน)'!B25</f>
        <v>0</v>
      </c>
      <c r="C13" s="49">
        <f>'แบบบันทึกข้อตกลง(มอบหมายงาน)'!C25</f>
        <v>0</v>
      </c>
      <c r="D13" s="49">
        <f>'แบบบันทึกข้อตกลง(มอบหมายงาน)'!D25</f>
        <v>0</v>
      </c>
      <c r="E13" s="49">
        <f>'แบบบันทึกข้อตกลง(มอบหมายงาน)'!E25</f>
        <v>0</v>
      </c>
      <c r="F13" s="49">
        <f>'แบบบันทึกข้อตกลง(มอบหมายงาน)'!F25</f>
        <v>0</v>
      </c>
      <c r="G13" s="49">
        <f>'แบบบันทึกข้อตกลง(มอบหมายงาน)'!G25</f>
        <v>0</v>
      </c>
      <c r="H13" s="188"/>
      <c r="I13" s="189">
        <f>'แบบบันทึกข้อตกลง(มอบหมายงาน)'!H25</f>
        <v>0</v>
      </c>
      <c r="J13" s="189">
        <f t="shared" si="0"/>
        <v>0</v>
      </c>
      <c r="K13" s="58"/>
      <c r="M13" s="186" t="str">
        <f t="shared" si="1"/>
        <v/>
      </c>
    </row>
    <row r="14" spans="1:13" s="23" customFormat="1" ht="22.5" customHeight="1" x14ac:dyDescent="0.25">
      <c r="A14" s="21">
        <f>'แบบบันทึกข้อตกลง(มอบหมายงาน)'!A26</f>
        <v>0</v>
      </c>
      <c r="B14" s="21">
        <f>'แบบบันทึกข้อตกลง(มอบหมายงาน)'!B26</f>
        <v>0</v>
      </c>
      <c r="C14" s="49">
        <f>'แบบบันทึกข้อตกลง(มอบหมายงาน)'!C26</f>
        <v>0</v>
      </c>
      <c r="D14" s="49">
        <f>'แบบบันทึกข้อตกลง(มอบหมายงาน)'!D26</f>
        <v>0</v>
      </c>
      <c r="E14" s="49">
        <f>'แบบบันทึกข้อตกลง(มอบหมายงาน)'!E26</f>
        <v>0</v>
      </c>
      <c r="F14" s="49">
        <f>'แบบบันทึกข้อตกลง(มอบหมายงาน)'!F26</f>
        <v>0</v>
      </c>
      <c r="G14" s="49">
        <f>'แบบบันทึกข้อตกลง(มอบหมายงาน)'!G26</f>
        <v>0</v>
      </c>
      <c r="H14" s="188"/>
      <c r="I14" s="189">
        <f>'แบบบันทึกข้อตกลง(มอบหมายงาน)'!H26</f>
        <v>0</v>
      </c>
      <c r="J14" s="189">
        <f t="shared" si="0"/>
        <v>0</v>
      </c>
      <c r="K14" s="58"/>
      <c r="M14" s="186" t="str">
        <f t="shared" si="1"/>
        <v/>
      </c>
    </row>
    <row r="15" spans="1:13" s="23" customFormat="1" ht="22.5" customHeight="1" x14ac:dyDescent="0.25">
      <c r="A15" s="21">
        <f>'แบบบันทึกข้อตกลง(มอบหมายงาน)'!A27</f>
        <v>0</v>
      </c>
      <c r="B15" s="21">
        <f>'แบบบันทึกข้อตกลง(มอบหมายงาน)'!B27</f>
        <v>0</v>
      </c>
      <c r="C15" s="49">
        <f>'แบบบันทึกข้อตกลง(มอบหมายงาน)'!C27</f>
        <v>0</v>
      </c>
      <c r="D15" s="49">
        <f>'แบบบันทึกข้อตกลง(มอบหมายงาน)'!D27</f>
        <v>0</v>
      </c>
      <c r="E15" s="49">
        <f>'แบบบันทึกข้อตกลง(มอบหมายงาน)'!E27</f>
        <v>0</v>
      </c>
      <c r="F15" s="49">
        <f>'แบบบันทึกข้อตกลง(มอบหมายงาน)'!F27</f>
        <v>0</v>
      </c>
      <c r="G15" s="49">
        <f>'แบบบันทึกข้อตกลง(มอบหมายงาน)'!G27</f>
        <v>0</v>
      </c>
      <c r="H15" s="188"/>
      <c r="I15" s="189">
        <f>'แบบบันทึกข้อตกลง(มอบหมายงาน)'!H27</f>
        <v>0</v>
      </c>
      <c r="J15" s="189">
        <f t="shared" si="0"/>
        <v>0</v>
      </c>
      <c r="K15" s="58"/>
      <c r="M15" s="186" t="str">
        <f t="shared" si="1"/>
        <v/>
      </c>
    </row>
    <row r="16" spans="1:13" s="23" customFormat="1" ht="22.5" customHeight="1" x14ac:dyDescent="0.25">
      <c r="A16" s="21">
        <f>'แบบบันทึกข้อตกลง(มอบหมายงาน)'!A28</f>
        <v>0</v>
      </c>
      <c r="B16" s="21">
        <f>'แบบบันทึกข้อตกลง(มอบหมายงาน)'!B28</f>
        <v>0</v>
      </c>
      <c r="C16" s="49">
        <f>'แบบบันทึกข้อตกลง(มอบหมายงาน)'!C28</f>
        <v>0</v>
      </c>
      <c r="D16" s="49">
        <f>'แบบบันทึกข้อตกลง(มอบหมายงาน)'!D28</f>
        <v>0</v>
      </c>
      <c r="E16" s="49">
        <f>'แบบบันทึกข้อตกลง(มอบหมายงาน)'!E28</f>
        <v>0</v>
      </c>
      <c r="F16" s="49">
        <f>'แบบบันทึกข้อตกลง(มอบหมายงาน)'!F28</f>
        <v>0</v>
      </c>
      <c r="G16" s="49">
        <f>'แบบบันทึกข้อตกลง(มอบหมายงาน)'!G28</f>
        <v>0</v>
      </c>
      <c r="H16" s="188"/>
      <c r="I16" s="189">
        <f>'แบบบันทึกข้อตกลง(มอบหมายงาน)'!H28</f>
        <v>0</v>
      </c>
      <c r="J16" s="189">
        <f t="shared" si="0"/>
        <v>0</v>
      </c>
      <c r="K16" s="58"/>
      <c r="M16" s="186" t="str">
        <f t="shared" si="1"/>
        <v/>
      </c>
    </row>
    <row r="17" spans="1:13" s="23" customFormat="1" ht="22.5" customHeight="1" x14ac:dyDescent="0.25">
      <c r="A17" s="21">
        <f>'แบบบันทึกข้อตกลง(มอบหมายงาน)'!A29</f>
        <v>0</v>
      </c>
      <c r="B17" s="21">
        <f>'แบบบันทึกข้อตกลง(มอบหมายงาน)'!B29</f>
        <v>0</v>
      </c>
      <c r="C17" s="49">
        <f>'แบบบันทึกข้อตกลง(มอบหมายงาน)'!C29</f>
        <v>0</v>
      </c>
      <c r="D17" s="49">
        <f>'แบบบันทึกข้อตกลง(มอบหมายงาน)'!D29</f>
        <v>0</v>
      </c>
      <c r="E17" s="49">
        <f>'แบบบันทึกข้อตกลง(มอบหมายงาน)'!E29</f>
        <v>0</v>
      </c>
      <c r="F17" s="49">
        <f>'แบบบันทึกข้อตกลง(มอบหมายงาน)'!F29</f>
        <v>0</v>
      </c>
      <c r="G17" s="49">
        <f>'แบบบันทึกข้อตกลง(มอบหมายงาน)'!G29</f>
        <v>0</v>
      </c>
      <c r="H17" s="188"/>
      <c r="I17" s="189">
        <f>'แบบบันทึกข้อตกลง(มอบหมายงาน)'!H29</f>
        <v>0</v>
      </c>
      <c r="J17" s="189"/>
      <c r="K17" s="58"/>
      <c r="M17" s="186"/>
    </row>
    <row r="18" spans="1:13" s="23" customFormat="1" ht="44.25" customHeight="1" x14ac:dyDescent="0.25">
      <c r="A18" s="261" t="str">
        <f>'แบบบันทึกข้อตกลง(มอบหมายงาน)'!A30</f>
        <v>2. ภาระงานส่วนกลางของส่วนงาน (Shared duty)</v>
      </c>
      <c r="B18" s="21">
        <f>'แบบบันทึกข้อตกลง(มอบหมายงาน)'!B30</f>
        <v>0</v>
      </c>
      <c r="C18" s="305">
        <f>'แบบบันทึกข้อตกลง(มอบหมายงาน)'!C30</f>
        <v>0</v>
      </c>
      <c r="D18" s="305">
        <f>'แบบบันทึกข้อตกลง(มอบหมายงาน)'!D30</f>
        <v>0</v>
      </c>
      <c r="E18" s="305">
        <f>'แบบบันทึกข้อตกลง(มอบหมายงาน)'!E30</f>
        <v>0</v>
      </c>
      <c r="F18" s="305">
        <f>'แบบบันทึกข้อตกลง(มอบหมายงาน)'!F30</f>
        <v>0</v>
      </c>
      <c r="G18" s="305">
        <f>'แบบบันทึกข้อตกลง(มอบหมายงาน)'!G30</f>
        <v>0</v>
      </c>
      <c r="H18" s="188"/>
      <c r="I18" s="189">
        <f>'แบบบันทึกข้อตกลง(มอบหมายงาน)'!H30</f>
        <v>0</v>
      </c>
      <c r="J18" s="189">
        <f t="shared" si="0"/>
        <v>0</v>
      </c>
      <c r="K18" s="58"/>
      <c r="M18" s="186" t="str">
        <f t="shared" si="1"/>
        <v/>
      </c>
    </row>
    <row r="19" spans="1:13" s="23" customFormat="1" ht="112.5" customHeight="1" x14ac:dyDescent="0.25">
      <c r="A19" s="21" t="str">
        <f>'แบบบันทึกข้อตกลง(มอบหมายงาน)'!A31</f>
        <v xml:space="preserve">   2.1  การมีส่วนร่วมเป็นผู้รับผิดชอบโครงการ/กิจกรรม  ของส่วนงาน</v>
      </c>
      <c r="B19" s="21" t="str">
        <f>'แบบบันทึกข้อตกลง(มอบหมายงาน)'!B31</f>
        <v>การมีส่วนร่วมในฐานะเป็นผู้รับผิดชอบโครงการ/กิจกรรม ของส่วนงาน  ประกอบด้วย
 - ประธานโครงการ/หัวหน้าโครงการ
 - กรรมการ
 - เลขานุการ/ผู้ช่วยเลขานุการ</v>
      </c>
      <c r="C19" s="506" t="str">
        <f>'แบบบันทึกข้อตกลง(มอบหมายงาน)'!C31</f>
        <v>มีรายชื่อ</v>
      </c>
      <c r="D19" s="506" t="str">
        <f>'แบบบันทึกข้อตกลง(มอบหมายงาน)'!D31</f>
        <v>มีรายชื่อ
และมีส่วนร่วม ≥25%</v>
      </c>
      <c r="E19" s="506" t="str">
        <f>'แบบบันทึกข้อตกลง(มอบหมายงาน)'!E31</f>
        <v>มีรายชื่อ
และมีส่วนร่วม ≥50%</v>
      </c>
      <c r="F19" s="506" t="str">
        <f>'แบบบันทึกข้อตกลง(มอบหมายงาน)'!F31</f>
        <v>มีรายชื่อ
และมีส่วนร่วม ≥75%</v>
      </c>
      <c r="G19" s="506" t="str">
        <f>'แบบบันทึกข้อตกลง(มอบหมายงาน)'!G31</f>
        <v>มีรายชื่อ
ในฐานะประธานโครงการ/หัวหน้าโครงการ/เลขานุการ</v>
      </c>
      <c r="H19" s="188"/>
      <c r="I19" s="189">
        <f>'แบบบันทึกข้อตกลง(มอบหมายงาน)'!H31</f>
        <v>5</v>
      </c>
      <c r="J19" s="189">
        <f t="shared" ref="J19:J20" si="2">IF(H19&gt;0,IF(ROUND((H19*I19)/5,2)&lt;=I19,ROUNDDOWN((H19*I19)/5,2),0),0)</f>
        <v>0</v>
      </c>
      <c r="K19" s="58"/>
      <c r="M19" s="186" t="str">
        <f t="shared" ref="M19:M20" si="3">IF(I19&gt;0,IF(H19&gt;0,IF(H19&lt;=5,"","ตรวจสอบ - ค่าคะแนนผลประเมินที่ได้รับ 1-5"),"ระบุค่าคะแนนผลประเมินที่ได้ 1-5"),IF(H19&gt;0,"ตรวจสอบ - ค่าคะแนนผลประเมินที่ได้",""))</f>
        <v>ระบุค่าคะแนนผลประเมินที่ได้ 1-5</v>
      </c>
    </row>
    <row r="20" spans="1:13" s="23" customFormat="1" ht="57.75" customHeight="1" x14ac:dyDescent="0.25">
      <c r="A20" s="21" t="str">
        <f>'แบบบันทึกข้อตกลง(มอบหมายงาน)'!A32</f>
        <v xml:space="preserve">    2.2 การเข้าร่วมในโครงการ/กิจกรรม  
ของส่วนงานหรือมหาวิทยาลัย </v>
      </c>
      <c r="B20" s="21" t="str">
        <f>'แบบบันทึกข้อตกลง(มอบหมายงาน)'!B32</f>
        <v>จำนวนการเข้าร่วมในโครงการ/กิจกรรม  
ของส่วนงานหรือมหาวิทยาลัย (ทุกประเภท)</v>
      </c>
      <c r="C20" s="506" t="str">
        <f>'แบบบันทึกข้อตกลง(มอบหมายงาน)'!C32</f>
        <v>≤6  ครั้ง</v>
      </c>
      <c r="D20" s="506" t="str">
        <f>'แบบบันทึกข้อตกลง(มอบหมายงาน)'!D32</f>
        <v>7  ครั้ง</v>
      </c>
      <c r="E20" s="506" t="str">
        <f>'แบบบันทึกข้อตกลง(มอบหมายงาน)'!E32</f>
        <v>8  ครั้ง</v>
      </c>
      <c r="F20" s="506" t="str">
        <f>'แบบบันทึกข้อตกลง(มอบหมายงาน)'!F32</f>
        <v>9  ครั้ง</v>
      </c>
      <c r="G20" s="506" t="str">
        <f>'แบบบันทึกข้อตกลง(มอบหมายงาน)'!G32</f>
        <v>≥10  ครั้ง</v>
      </c>
      <c r="H20" s="188"/>
      <c r="I20" s="189">
        <f>'แบบบันทึกข้อตกลง(มอบหมายงาน)'!H32</f>
        <v>3</v>
      </c>
      <c r="J20" s="189">
        <f t="shared" si="2"/>
        <v>0</v>
      </c>
      <c r="K20" s="58"/>
      <c r="M20" s="186" t="str">
        <f t="shared" si="3"/>
        <v>ระบุค่าคะแนนผลประเมินที่ได้ 1-5</v>
      </c>
    </row>
    <row r="21" spans="1:13" s="23" customFormat="1" ht="44.25" customHeight="1" x14ac:dyDescent="0.25">
      <c r="A21" s="21" t="str">
        <f>'แบบบันทึกข้อตกลง(มอบหมายงาน)'!A33</f>
        <v xml:space="preserve">   2.3  การมาทำงานสาย</v>
      </c>
      <c r="B21" s="21" t="str">
        <f>'แบบบันทึกข้อตกลง(มอบหมายงาน)'!B33</f>
        <v>จำนวนวันมาทำงานสายตามเกณฑ์ที่กำหนด</v>
      </c>
      <c r="C21" s="506" t="str">
        <f>'แบบบันทึกข้อตกลง(มอบหมายงาน)'!C33</f>
        <v>12  ครั้ง</v>
      </c>
      <c r="D21" s="506" t="str">
        <f>'แบบบันทึกข้อตกลง(มอบหมายงาน)'!D33</f>
        <v>10 - 11  ครั้ง</v>
      </c>
      <c r="E21" s="506" t="str">
        <f>'แบบบันทึกข้อตกลง(มอบหมายงาน)'!E33</f>
        <v>8 - 9  ครั้ง</v>
      </c>
      <c r="F21" s="506" t="str">
        <f>'แบบบันทึกข้อตกลง(มอบหมายงาน)'!F33</f>
        <v>6 - 7  ครั้ง</v>
      </c>
      <c r="G21" s="506" t="str">
        <f>'แบบบันทึกข้อตกลง(มอบหมายงาน)'!G33</f>
        <v>≤5  ครั้ง</v>
      </c>
      <c r="H21" s="188"/>
      <c r="I21" s="189">
        <f>'แบบบันทึกข้อตกลง(มอบหมายงาน)'!H33</f>
        <v>2</v>
      </c>
      <c r="J21" s="189">
        <f t="shared" si="0"/>
        <v>0</v>
      </c>
      <c r="K21" s="58"/>
      <c r="M21" s="186" t="str">
        <f t="shared" si="1"/>
        <v>ระบุค่าคะแนนผลประเมินที่ได้ 1-5</v>
      </c>
    </row>
    <row r="22" spans="1:13" s="23" customFormat="1" ht="44.25" customHeight="1" x14ac:dyDescent="0.25">
      <c r="A22" s="261" t="str">
        <f>'แบบบันทึกข้อตกลง(มอบหมายงาน)'!A34</f>
        <v>3. ภาระงานตามยุทธศาสตร์หรือวิสัยทัศน์ (Strategic/Visionary duty)</v>
      </c>
      <c r="B22" s="21">
        <f>'แบบบันทึกข้อตกลง(มอบหมายงาน)'!B34</f>
        <v>0</v>
      </c>
      <c r="C22" s="49">
        <f>'แบบบันทึกข้อตกลง(มอบหมายงาน)'!C34</f>
        <v>0</v>
      </c>
      <c r="D22" s="49">
        <f>'แบบบันทึกข้อตกลง(มอบหมายงาน)'!D34</f>
        <v>0</v>
      </c>
      <c r="E22" s="49">
        <f>'แบบบันทึกข้อตกลง(มอบหมายงาน)'!E34</f>
        <v>0</v>
      </c>
      <c r="F22" s="49">
        <f>'แบบบันทึกข้อตกลง(มอบหมายงาน)'!F34</f>
        <v>0</v>
      </c>
      <c r="G22" s="49">
        <f>'แบบบันทึกข้อตกลง(มอบหมายงาน)'!G34</f>
        <v>0</v>
      </c>
      <c r="H22" s="188"/>
      <c r="I22" s="189">
        <f>'แบบบันทึกข้อตกลง(มอบหมายงาน)'!H34</f>
        <v>10</v>
      </c>
      <c r="J22" s="189">
        <f t="shared" si="0"/>
        <v>0</v>
      </c>
      <c r="K22" s="58"/>
      <c r="M22" s="186" t="str">
        <f t="shared" si="1"/>
        <v>ระบุค่าคะแนนผลประเมินที่ได้ 1-5</v>
      </c>
    </row>
    <row r="23" spans="1:13" s="23" customFormat="1" ht="21.75" customHeight="1" x14ac:dyDescent="0.25">
      <c r="A23" s="261">
        <f>'แบบบันทึกข้อตกลง(มอบหมายงาน)'!A35</f>
        <v>0</v>
      </c>
      <c r="B23" s="21">
        <f>'แบบบันทึกข้อตกลง(มอบหมายงาน)'!B35</f>
        <v>0</v>
      </c>
      <c r="C23" s="49">
        <f>'แบบบันทึกข้อตกลง(มอบหมายงาน)'!C35</f>
        <v>0</v>
      </c>
      <c r="D23" s="49">
        <f>'แบบบันทึกข้อตกลง(มอบหมายงาน)'!D35</f>
        <v>0</v>
      </c>
      <c r="E23" s="49">
        <f>'แบบบันทึกข้อตกลง(มอบหมายงาน)'!E35</f>
        <v>0</v>
      </c>
      <c r="F23" s="49">
        <f>'แบบบันทึกข้อตกลง(มอบหมายงาน)'!F35</f>
        <v>0</v>
      </c>
      <c r="G23" s="49">
        <f>'แบบบันทึกข้อตกลง(มอบหมายงาน)'!G35</f>
        <v>0</v>
      </c>
      <c r="H23" s="188"/>
      <c r="I23" s="189">
        <f>'แบบบันทึกข้อตกลง(มอบหมายงาน)'!H35</f>
        <v>0</v>
      </c>
      <c r="J23" s="189">
        <f t="shared" ref="J23:J24" si="4">IF(H23&gt;0,IF(ROUND((H23*I23)/5,2)&lt;=I23,ROUNDDOWN((H23*I23)/5,2),0),0)</f>
        <v>0</v>
      </c>
      <c r="K23" s="58"/>
      <c r="M23" s="186" t="str">
        <f t="shared" ref="M23:M24" si="5">IF(I23&gt;0,IF(H23&gt;0,IF(H23&lt;=5,"","ตรวจสอบ - ค่าคะแนนผลประเมินที่ได้รับ 1-5"),"ระบุค่าคะแนนผลประเมินที่ได้ 1-5"),IF(H23&gt;0,"ตรวจสอบ - ค่าคะแนนผลประเมินที่ได้",""))</f>
        <v/>
      </c>
    </row>
    <row r="24" spans="1:13" s="23" customFormat="1" ht="21.75" customHeight="1" x14ac:dyDescent="0.25">
      <c r="A24" s="261">
        <f>'แบบบันทึกข้อตกลง(มอบหมายงาน)'!A36</f>
        <v>0</v>
      </c>
      <c r="B24" s="21">
        <f>'แบบบันทึกข้อตกลง(มอบหมายงาน)'!B36</f>
        <v>0</v>
      </c>
      <c r="C24" s="49">
        <f>'แบบบันทึกข้อตกลง(มอบหมายงาน)'!C36</f>
        <v>0</v>
      </c>
      <c r="D24" s="49">
        <f>'แบบบันทึกข้อตกลง(มอบหมายงาน)'!D36</f>
        <v>0</v>
      </c>
      <c r="E24" s="49">
        <f>'แบบบันทึกข้อตกลง(มอบหมายงาน)'!E36</f>
        <v>0</v>
      </c>
      <c r="F24" s="49">
        <f>'แบบบันทึกข้อตกลง(มอบหมายงาน)'!F36</f>
        <v>0</v>
      </c>
      <c r="G24" s="49">
        <f>'แบบบันทึกข้อตกลง(มอบหมายงาน)'!G36</f>
        <v>0</v>
      </c>
      <c r="H24" s="188"/>
      <c r="I24" s="189">
        <f>'แบบบันทึกข้อตกลง(มอบหมายงาน)'!H36</f>
        <v>0</v>
      </c>
      <c r="J24" s="189">
        <f t="shared" si="4"/>
        <v>0</v>
      </c>
      <c r="K24" s="58"/>
      <c r="M24" s="186" t="str">
        <f t="shared" si="5"/>
        <v/>
      </c>
    </row>
    <row r="25" spans="1:13" s="23" customFormat="1" ht="21.75" customHeight="1" x14ac:dyDescent="0.25">
      <c r="A25" s="261">
        <f>'แบบบันทึกข้อตกลง(มอบหมายงาน)'!A37</f>
        <v>0</v>
      </c>
      <c r="B25" s="21">
        <f>'แบบบันทึกข้อตกลง(มอบหมายงาน)'!B37</f>
        <v>0</v>
      </c>
      <c r="C25" s="49">
        <f>'แบบบันทึกข้อตกลง(มอบหมายงาน)'!C37</f>
        <v>0</v>
      </c>
      <c r="D25" s="49">
        <f>'แบบบันทึกข้อตกลง(มอบหมายงาน)'!D37</f>
        <v>0</v>
      </c>
      <c r="E25" s="49">
        <f>'แบบบันทึกข้อตกลง(มอบหมายงาน)'!E37</f>
        <v>0</v>
      </c>
      <c r="F25" s="49">
        <f>'แบบบันทึกข้อตกลง(มอบหมายงาน)'!F37</f>
        <v>0</v>
      </c>
      <c r="G25" s="49">
        <f>'แบบบันทึกข้อตกลง(มอบหมายงาน)'!G37</f>
        <v>0</v>
      </c>
      <c r="H25" s="188"/>
      <c r="I25" s="189">
        <f>'แบบบันทึกข้อตกลง(มอบหมายงาน)'!H37</f>
        <v>0</v>
      </c>
      <c r="J25" s="189">
        <f t="shared" si="0"/>
        <v>0</v>
      </c>
      <c r="K25" s="58"/>
      <c r="M25" s="186" t="str">
        <f t="shared" si="1"/>
        <v/>
      </c>
    </row>
    <row r="26" spans="1:13" s="23" customFormat="1" ht="21.75" customHeight="1" x14ac:dyDescent="0.25">
      <c r="A26" s="261">
        <f>'แบบบันทึกข้อตกลง(มอบหมายงาน)'!A38</f>
        <v>0</v>
      </c>
      <c r="B26" s="21">
        <f>'แบบบันทึกข้อตกลง(มอบหมายงาน)'!B38</f>
        <v>0</v>
      </c>
      <c r="C26" s="49">
        <f>'แบบบันทึกข้อตกลง(มอบหมายงาน)'!C38</f>
        <v>0</v>
      </c>
      <c r="D26" s="49">
        <f>'แบบบันทึกข้อตกลง(มอบหมายงาน)'!D38</f>
        <v>0</v>
      </c>
      <c r="E26" s="49">
        <f>'แบบบันทึกข้อตกลง(มอบหมายงาน)'!E38</f>
        <v>0</v>
      </c>
      <c r="F26" s="49">
        <f>'แบบบันทึกข้อตกลง(มอบหมายงาน)'!F38</f>
        <v>0</v>
      </c>
      <c r="G26" s="49">
        <f>'แบบบันทึกข้อตกลง(มอบหมายงาน)'!G38</f>
        <v>0</v>
      </c>
      <c r="H26" s="188"/>
      <c r="I26" s="189">
        <f>'แบบบันทึกข้อตกลง(มอบหมายงาน)'!H38</f>
        <v>0</v>
      </c>
      <c r="J26" s="189">
        <f t="shared" ref="J26:J27" si="6">IF(H26&gt;0,IF(ROUND((H26*I26)/5,2)&lt;=I26,ROUNDDOWN((H26*I26)/5,2),0),0)</f>
        <v>0</v>
      </c>
      <c r="K26" s="58"/>
      <c r="M26" s="186" t="str">
        <f t="shared" ref="M26:M27" si="7">IF(I26&gt;0,IF(H26&gt;0,IF(H26&lt;=5,"","ตรวจสอบ - ค่าคะแนนผลประเมินที่ได้รับ 1-5"),"ระบุค่าคะแนนผลประเมินที่ได้ 1-5"),IF(H26&gt;0,"ตรวจสอบ - ค่าคะแนนผลประเมินที่ได้",""))</f>
        <v/>
      </c>
    </row>
    <row r="27" spans="1:13" s="23" customFormat="1" ht="21.75" customHeight="1" x14ac:dyDescent="0.25">
      <c r="A27" s="270">
        <f>'แบบบันทึกข้อตกลง(มอบหมายงาน)'!A39</f>
        <v>0</v>
      </c>
      <c r="B27" s="270">
        <f>'แบบบันทึกข้อตกลง(มอบหมายงาน)'!B39</f>
        <v>0</v>
      </c>
      <c r="C27" s="49">
        <f>'แบบบันทึกข้อตกลง(มอบหมายงาน)'!C39</f>
        <v>0</v>
      </c>
      <c r="D27" s="49">
        <f>'แบบบันทึกข้อตกลง(มอบหมายงาน)'!D39</f>
        <v>0</v>
      </c>
      <c r="E27" s="49">
        <f>'แบบบันทึกข้อตกลง(มอบหมายงาน)'!E39</f>
        <v>0</v>
      </c>
      <c r="F27" s="49">
        <f>'แบบบันทึกข้อตกลง(มอบหมายงาน)'!F39</f>
        <v>0</v>
      </c>
      <c r="G27" s="49">
        <f>'แบบบันทึกข้อตกลง(มอบหมายงาน)'!G39</f>
        <v>0</v>
      </c>
      <c r="H27" s="188"/>
      <c r="I27" s="189">
        <f>'แบบบันทึกข้อตกลง(มอบหมายงาน)'!H39</f>
        <v>0</v>
      </c>
      <c r="J27" s="189">
        <f t="shared" si="6"/>
        <v>0</v>
      </c>
      <c r="K27" s="58"/>
      <c r="M27" s="186" t="str">
        <f t="shared" si="7"/>
        <v/>
      </c>
    </row>
    <row r="28" spans="1:13" s="23" customFormat="1" ht="21.75" customHeight="1" x14ac:dyDescent="0.25">
      <c r="A28" s="261">
        <f>'แบบบันทึกข้อตกลง(มอบหมายงาน)'!A40</f>
        <v>0</v>
      </c>
      <c r="B28" s="21">
        <f>'แบบบันทึกข้อตกลง(มอบหมายงาน)'!B40</f>
        <v>0</v>
      </c>
      <c r="C28" s="49">
        <f>'แบบบันทึกข้อตกลง(มอบหมายงาน)'!C40</f>
        <v>0</v>
      </c>
      <c r="D28" s="49">
        <f>'แบบบันทึกข้อตกลง(มอบหมายงาน)'!D40</f>
        <v>0</v>
      </c>
      <c r="E28" s="49">
        <f>'แบบบันทึกข้อตกลง(มอบหมายงาน)'!E40</f>
        <v>0</v>
      </c>
      <c r="F28" s="49">
        <f>'แบบบันทึกข้อตกลง(มอบหมายงาน)'!F40</f>
        <v>0</v>
      </c>
      <c r="G28" s="49">
        <f>'แบบบันทึกข้อตกลง(มอบหมายงาน)'!G40</f>
        <v>0</v>
      </c>
      <c r="H28" s="188"/>
      <c r="I28" s="189">
        <f>'แบบบันทึกข้อตกลง(มอบหมายงาน)'!H40</f>
        <v>0</v>
      </c>
      <c r="J28" s="189">
        <f t="shared" si="0"/>
        <v>0</v>
      </c>
      <c r="K28" s="58"/>
      <c r="M28" s="186" t="str">
        <f t="shared" si="1"/>
        <v/>
      </c>
    </row>
    <row r="29" spans="1:13" s="23" customFormat="1" ht="21.75" hidden="1" customHeight="1" x14ac:dyDescent="0.25">
      <c r="A29" s="270">
        <f>'แบบบันทึกข้อตกลง(มอบหมายงาน)'!A41</f>
        <v>0</v>
      </c>
      <c r="B29" s="270">
        <f>'แบบบันทึกข้อตกลง(มอบหมายงาน)'!B41</f>
        <v>0</v>
      </c>
      <c r="C29" s="49">
        <f>'แบบบันทึกข้อตกลง(มอบหมายงาน)'!C41</f>
        <v>0</v>
      </c>
      <c r="D29" s="49">
        <f>'แบบบันทึกข้อตกลง(มอบหมายงาน)'!D41</f>
        <v>0</v>
      </c>
      <c r="E29" s="49">
        <f>'แบบบันทึกข้อตกลง(มอบหมายงาน)'!E41</f>
        <v>0</v>
      </c>
      <c r="F29" s="49">
        <f>'แบบบันทึกข้อตกลง(มอบหมายงาน)'!F41</f>
        <v>0</v>
      </c>
      <c r="G29" s="49">
        <f>'แบบบันทึกข้อตกลง(มอบหมายงาน)'!G41</f>
        <v>0</v>
      </c>
      <c r="H29" s="188"/>
      <c r="I29" s="189">
        <f>'แบบบันทึกข้อตกลง(มอบหมายงาน)'!H41</f>
        <v>0</v>
      </c>
      <c r="J29" s="189">
        <f t="shared" si="0"/>
        <v>0</v>
      </c>
      <c r="K29" s="58"/>
      <c r="M29" s="186" t="str">
        <f t="shared" si="1"/>
        <v/>
      </c>
    </row>
    <row r="30" spans="1:13" s="23" customFormat="1" ht="21.75" hidden="1" customHeight="1" x14ac:dyDescent="0.25">
      <c r="A30" s="268">
        <f>'แบบบันทึกข้อตกลง(มอบหมายงาน)'!A42</f>
        <v>0</v>
      </c>
      <c r="B30" s="268">
        <f>'แบบบันทึกข้อตกลง(มอบหมายงาน)'!B42</f>
        <v>0</v>
      </c>
      <c r="C30" s="49">
        <f>'แบบบันทึกข้อตกลง(มอบหมายงาน)'!C42</f>
        <v>0</v>
      </c>
      <c r="D30" s="49">
        <f>'แบบบันทึกข้อตกลง(มอบหมายงาน)'!D42</f>
        <v>0</v>
      </c>
      <c r="E30" s="49">
        <f>'แบบบันทึกข้อตกลง(มอบหมายงาน)'!E42</f>
        <v>0</v>
      </c>
      <c r="F30" s="49">
        <f>'แบบบันทึกข้อตกลง(มอบหมายงาน)'!F42</f>
        <v>0</v>
      </c>
      <c r="G30" s="49">
        <f>'แบบบันทึกข้อตกลง(มอบหมายงาน)'!G42</f>
        <v>0</v>
      </c>
      <c r="H30" s="188"/>
      <c r="I30" s="189">
        <f>'แบบบันทึกข้อตกลง(มอบหมายงาน)'!H42</f>
        <v>0</v>
      </c>
      <c r="J30" s="189">
        <f t="shared" si="0"/>
        <v>0</v>
      </c>
      <c r="K30" s="58"/>
      <c r="M30" s="186" t="str">
        <f t="shared" si="1"/>
        <v/>
      </c>
    </row>
    <row r="31" spans="1:13" s="23" customFormat="1" ht="21.75" hidden="1" customHeight="1" x14ac:dyDescent="0.25">
      <c r="A31" s="268">
        <f>'แบบบันทึกข้อตกลง(มอบหมายงาน)'!A43</f>
        <v>0</v>
      </c>
      <c r="B31" s="268">
        <f>'แบบบันทึกข้อตกลง(มอบหมายงาน)'!B43</f>
        <v>0</v>
      </c>
      <c r="C31" s="49">
        <f>'แบบบันทึกข้อตกลง(มอบหมายงาน)'!C43</f>
        <v>0</v>
      </c>
      <c r="D31" s="49">
        <f>'แบบบันทึกข้อตกลง(มอบหมายงาน)'!D43</f>
        <v>0</v>
      </c>
      <c r="E31" s="49">
        <f>'แบบบันทึกข้อตกลง(มอบหมายงาน)'!E43</f>
        <v>0</v>
      </c>
      <c r="F31" s="49">
        <f>'แบบบันทึกข้อตกลง(มอบหมายงาน)'!F43</f>
        <v>0</v>
      </c>
      <c r="G31" s="49">
        <f>'แบบบันทึกข้อตกลง(มอบหมายงาน)'!G43</f>
        <v>0</v>
      </c>
      <c r="H31" s="188"/>
      <c r="I31" s="189">
        <f>'แบบบันทึกข้อตกลง(มอบหมายงาน)'!H43</f>
        <v>0</v>
      </c>
      <c r="J31" s="189">
        <f t="shared" si="0"/>
        <v>0</v>
      </c>
      <c r="K31" s="58"/>
      <c r="M31" s="186" t="str">
        <f t="shared" si="1"/>
        <v/>
      </c>
    </row>
    <row r="32" spans="1:13" s="23" customFormat="1" ht="21.75" hidden="1" customHeight="1" x14ac:dyDescent="0.25">
      <c r="A32" s="268">
        <f>'แบบบันทึกข้อตกลง(มอบหมายงาน)'!A44</f>
        <v>0</v>
      </c>
      <c r="B32" s="268">
        <f>'แบบบันทึกข้อตกลง(มอบหมายงาน)'!B44</f>
        <v>0</v>
      </c>
      <c r="C32" s="49">
        <f>'แบบบันทึกข้อตกลง(มอบหมายงาน)'!C44</f>
        <v>0</v>
      </c>
      <c r="D32" s="49">
        <f>'แบบบันทึกข้อตกลง(มอบหมายงาน)'!D44</f>
        <v>0</v>
      </c>
      <c r="E32" s="49">
        <f>'แบบบันทึกข้อตกลง(มอบหมายงาน)'!E44</f>
        <v>0</v>
      </c>
      <c r="F32" s="49">
        <f>'แบบบันทึกข้อตกลง(มอบหมายงาน)'!F44</f>
        <v>0</v>
      </c>
      <c r="G32" s="49">
        <f>'แบบบันทึกข้อตกลง(มอบหมายงาน)'!G44</f>
        <v>0</v>
      </c>
      <c r="H32" s="188"/>
      <c r="I32" s="189">
        <f>'แบบบันทึกข้อตกลง(มอบหมายงาน)'!H44</f>
        <v>0</v>
      </c>
      <c r="J32" s="189">
        <f t="shared" si="0"/>
        <v>0</v>
      </c>
      <c r="K32" s="58"/>
      <c r="M32" s="186" t="str">
        <f t="shared" si="1"/>
        <v/>
      </c>
    </row>
    <row r="33" spans="1:13" s="23" customFormat="1" ht="21.75" hidden="1" customHeight="1" x14ac:dyDescent="0.25">
      <c r="A33" s="288">
        <f>'แบบบันทึกข้อตกลง(มอบหมายงาน)'!A45</f>
        <v>0</v>
      </c>
      <c r="B33" s="268">
        <f>'แบบบันทึกข้อตกลง(มอบหมายงาน)'!B45</f>
        <v>0</v>
      </c>
      <c r="C33" s="289">
        <f>'แบบบันทึกข้อตกลง(มอบหมายงาน)'!C45</f>
        <v>0</v>
      </c>
      <c r="D33" s="289">
        <f>'แบบบันทึกข้อตกลง(มอบหมายงาน)'!D45</f>
        <v>0</v>
      </c>
      <c r="E33" s="289">
        <f>'แบบบันทึกข้อตกลง(มอบหมายงาน)'!E45</f>
        <v>0</v>
      </c>
      <c r="F33" s="289">
        <f>'แบบบันทึกข้อตกลง(มอบหมายงาน)'!F45</f>
        <v>0</v>
      </c>
      <c r="G33" s="290">
        <f>'แบบบันทึกข้อตกลง(มอบหมายงาน)'!G45</f>
        <v>0</v>
      </c>
      <c r="H33" s="188"/>
      <c r="I33" s="189">
        <f>'แบบบันทึกข้อตกลง(มอบหมายงาน)'!H45</f>
        <v>0</v>
      </c>
      <c r="J33" s="189">
        <f t="shared" si="0"/>
        <v>0</v>
      </c>
      <c r="K33" s="58"/>
      <c r="M33" s="186" t="str">
        <f t="shared" si="1"/>
        <v/>
      </c>
    </row>
    <row r="34" spans="1:13" s="23" customFormat="1" ht="21.75" hidden="1" customHeight="1" x14ac:dyDescent="0.25">
      <c r="A34" s="291">
        <f>'แบบบันทึกข้อตกลง(มอบหมายงาน)'!A46</f>
        <v>0</v>
      </c>
      <c r="B34" s="268">
        <f>'แบบบันทึกข้อตกลง(มอบหมายงาน)'!B46</f>
        <v>0</v>
      </c>
      <c r="C34" s="289">
        <f>'แบบบันทึกข้อตกลง(มอบหมายงาน)'!C46</f>
        <v>0</v>
      </c>
      <c r="D34" s="289">
        <f>'แบบบันทึกข้อตกลง(มอบหมายงาน)'!D46</f>
        <v>0</v>
      </c>
      <c r="E34" s="289">
        <f>'แบบบันทึกข้อตกลง(มอบหมายงาน)'!E46</f>
        <v>0</v>
      </c>
      <c r="F34" s="289">
        <f>'แบบบันทึกข้อตกลง(มอบหมายงาน)'!F46</f>
        <v>0</v>
      </c>
      <c r="G34" s="290">
        <f>'แบบบันทึกข้อตกลง(มอบหมายงาน)'!G46</f>
        <v>0</v>
      </c>
      <c r="H34" s="188"/>
      <c r="I34" s="189">
        <f>'แบบบันทึกข้อตกลง(มอบหมายงาน)'!H46</f>
        <v>0</v>
      </c>
      <c r="J34" s="189">
        <f t="shared" si="0"/>
        <v>0</v>
      </c>
      <c r="K34" s="58"/>
      <c r="M34" s="186" t="str">
        <f t="shared" si="1"/>
        <v/>
      </c>
    </row>
    <row r="35" spans="1:13" s="23" customFormat="1" ht="21.75" hidden="1" customHeight="1" x14ac:dyDescent="0.25">
      <c r="A35" s="288">
        <f>'แบบบันทึกข้อตกลง(มอบหมายงาน)'!A47</f>
        <v>0</v>
      </c>
      <c r="B35" s="21">
        <f>'แบบบันทึกข้อตกลง(มอบหมายงาน)'!B47</f>
        <v>0</v>
      </c>
      <c r="C35" s="289">
        <f>'แบบบันทึกข้อตกลง(มอบหมายงาน)'!C47</f>
        <v>0</v>
      </c>
      <c r="D35" s="289">
        <f>'แบบบันทึกข้อตกลง(มอบหมายงาน)'!D47</f>
        <v>0</v>
      </c>
      <c r="E35" s="289">
        <f>'แบบบันทึกข้อตกลง(มอบหมายงาน)'!E47</f>
        <v>0</v>
      </c>
      <c r="F35" s="289">
        <f>'แบบบันทึกข้อตกลง(มอบหมายงาน)'!F47</f>
        <v>0</v>
      </c>
      <c r="G35" s="290">
        <f>'แบบบันทึกข้อตกลง(มอบหมายงาน)'!G47</f>
        <v>0</v>
      </c>
      <c r="H35" s="188"/>
      <c r="I35" s="189">
        <f>'แบบบันทึกข้อตกลง(มอบหมายงาน)'!H47</f>
        <v>0</v>
      </c>
      <c r="J35" s="189">
        <f t="shared" si="0"/>
        <v>0</v>
      </c>
      <c r="K35" s="58"/>
      <c r="M35" s="186" t="str">
        <f t="shared" si="1"/>
        <v/>
      </c>
    </row>
    <row r="36" spans="1:13" s="23" customFormat="1" ht="21.75" hidden="1" customHeight="1" x14ac:dyDescent="0.25">
      <c r="A36" s="291">
        <f>'แบบบันทึกข้อตกลง(มอบหมายงาน)'!A48</f>
        <v>0</v>
      </c>
      <c r="B36" s="21">
        <f>'แบบบันทึกข้อตกลง(มอบหมายงาน)'!B48</f>
        <v>0</v>
      </c>
      <c r="C36" s="289">
        <f>'แบบบันทึกข้อตกลง(มอบหมายงาน)'!C48</f>
        <v>0</v>
      </c>
      <c r="D36" s="289">
        <f>'แบบบันทึกข้อตกลง(มอบหมายงาน)'!D48</f>
        <v>0</v>
      </c>
      <c r="E36" s="289">
        <f>'แบบบันทึกข้อตกลง(มอบหมายงาน)'!E48</f>
        <v>0</v>
      </c>
      <c r="F36" s="289">
        <f>'แบบบันทึกข้อตกลง(มอบหมายงาน)'!F48</f>
        <v>0</v>
      </c>
      <c r="G36" s="290">
        <f>'แบบบันทึกข้อตกลง(มอบหมายงาน)'!G48</f>
        <v>0</v>
      </c>
      <c r="H36" s="188"/>
      <c r="I36" s="189">
        <f>'แบบบันทึกข้อตกลง(มอบหมายงาน)'!H48</f>
        <v>0</v>
      </c>
      <c r="J36" s="189">
        <f t="shared" si="0"/>
        <v>0</v>
      </c>
      <c r="K36" s="58"/>
      <c r="M36" s="186" t="str">
        <f t="shared" si="1"/>
        <v/>
      </c>
    </row>
    <row r="37" spans="1:13" s="23" customFormat="1" ht="21.75" hidden="1" customHeight="1" x14ac:dyDescent="0.25">
      <c r="A37" s="288">
        <f>'แบบบันทึกข้อตกลง(มอบหมายงาน)'!A49</f>
        <v>0</v>
      </c>
      <c r="B37" s="21">
        <f>'แบบบันทึกข้อตกลง(มอบหมายงาน)'!B49</f>
        <v>0</v>
      </c>
      <c r="C37" s="289">
        <f>'แบบบันทึกข้อตกลง(มอบหมายงาน)'!C49</f>
        <v>0</v>
      </c>
      <c r="D37" s="289">
        <f>'แบบบันทึกข้อตกลง(มอบหมายงาน)'!D49</f>
        <v>0</v>
      </c>
      <c r="E37" s="289">
        <f>'แบบบันทึกข้อตกลง(มอบหมายงาน)'!E49</f>
        <v>0</v>
      </c>
      <c r="F37" s="289">
        <f>'แบบบันทึกข้อตกลง(มอบหมายงาน)'!F49</f>
        <v>0</v>
      </c>
      <c r="G37" s="290">
        <f>'แบบบันทึกข้อตกลง(มอบหมายงาน)'!G49</f>
        <v>0</v>
      </c>
      <c r="H37" s="188"/>
      <c r="I37" s="189">
        <f>'แบบบันทึกข้อตกลง(มอบหมายงาน)'!H49</f>
        <v>0</v>
      </c>
      <c r="J37" s="189">
        <f t="shared" si="0"/>
        <v>0</v>
      </c>
      <c r="K37" s="58"/>
      <c r="M37" s="186" t="str">
        <f t="shared" si="1"/>
        <v/>
      </c>
    </row>
    <row r="38" spans="1:13" s="23" customFormat="1" ht="21.75" hidden="1" customHeight="1" x14ac:dyDescent="0.25">
      <c r="A38" s="291">
        <f>'แบบบันทึกข้อตกลง(มอบหมายงาน)'!A50</f>
        <v>0</v>
      </c>
      <c r="B38" s="21">
        <f>'แบบบันทึกข้อตกลง(มอบหมายงาน)'!B50</f>
        <v>0</v>
      </c>
      <c r="C38" s="292">
        <f>'แบบบันทึกข้อตกลง(มอบหมายงาน)'!C50</f>
        <v>0</v>
      </c>
      <c r="D38" s="293">
        <f>'แบบบันทึกข้อตกลง(มอบหมายงาน)'!D50</f>
        <v>0</v>
      </c>
      <c r="E38" s="293">
        <f>'แบบบันทึกข้อตกลง(มอบหมายงาน)'!E50</f>
        <v>0</v>
      </c>
      <c r="F38" s="293">
        <f>'แบบบันทึกข้อตกลง(มอบหมายงาน)'!F50</f>
        <v>0</v>
      </c>
      <c r="G38" s="294">
        <f>'แบบบันทึกข้อตกลง(มอบหมายงาน)'!G50</f>
        <v>0</v>
      </c>
      <c r="H38" s="188"/>
      <c r="I38" s="189">
        <f>'แบบบันทึกข้อตกลง(มอบหมายงาน)'!H50</f>
        <v>0</v>
      </c>
      <c r="J38" s="189">
        <f t="shared" si="0"/>
        <v>0</v>
      </c>
      <c r="K38" s="58"/>
      <c r="M38" s="186" t="str">
        <f t="shared" si="1"/>
        <v/>
      </c>
    </row>
    <row r="39" spans="1:13" s="23" customFormat="1" ht="21.75" hidden="1" x14ac:dyDescent="0.25">
      <c r="A39" s="291">
        <f>'แบบบันทึกข้อตกลง(มอบหมายงาน)'!A51</f>
        <v>0</v>
      </c>
      <c r="B39" s="21">
        <f>'แบบบันทึกข้อตกลง(มอบหมายงาน)'!B51</f>
        <v>0</v>
      </c>
      <c r="C39" s="295">
        <f>'แบบบันทึกข้อตกลง(มอบหมายงาน)'!C51</f>
        <v>0</v>
      </c>
      <c r="D39" s="295">
        <f>'แบบบันทึกข้อตกลง(มอบหมายงาน)'!D51</f>
        <v>0</v>
      </c>
      <c r="E39" s="295">
        <f>'แบบบันทึกข้อตกลง(มอบหมายงาน)'!E51</f>
        <v>0</v>
      </c>
      <c r="F39" s="295">
        <f>'แบบบันทึกข้อตกลง(มอบหมายงาน)'!F51</f>
        <v>0</v>
      </c>
      <c r="G39" s="296">
        <f>'แบบบันทึกข้อตกลง(มอบหมายงาน)'!G51</f>
        <v>0</v>
      </c>
      <c r="H39" s="188"/>
      <c r="I39" s="189">
        <f>'แบบบันทึกข้อตกลง(มอบหมายงาน)'!H51</f>
        <v>0</v>
      </c>
      <c r="J39" s="189">
        <f t="shared" si="0"/>
        <v>0</v>
      </c>
      <c r="K39" s="58"/>
      <c r="M39" s="186" t="str">
        <f t="shared" si="1"/>
        <v/>
      </c>
    </row>
    <row r="40" spans="1:13" s="23" customFormat="1" ht="21.75" hidden="1" x14ac:dyDescent="0.25">
      <c r="A40" s="291">
        <f>'แบบบันทึกข้อตกลง(มอบหมายงาน)'!A52</f>
        <v>0</v>
      </c>
      <c r="B40" s="21">
        <f>'แบบบันทึกข้อตกลง(มอบหมายงาน)'!B52</f>
        <v>0</v>
      </c>
      <c r="C40" s="295">
        <f>'แบบบันทึกข้อตกลง(มอบหมายงาน)'!C52</f>
        <v>0</v>
      </c>
      <c r="D40" s="295">
        <f>'แบบบันทึกข้อตกลง(มอบหมายงาน)'!D52</f>
        <v>0</v>
      </c>
      <c r="E40" s="295">
        <f>'แบบบันทึกข้อตกลง(มอบหมายงาน)'!E52</f>
        <v>0</v>
      </c>
      <c r="F40" s="295">
        <f>'แบบบันทึกข้อตกลง(มอบหมายงาน)'!F52</f>
        <v>0</v>
      </c>
      <c r="G40" s="296">
        <f>'แบบบันทึกข้อตกลง(มอบหมายงาน)'!G52</f>
        <v>0</v>
      </c>
      <c r="H40" s="188"/>
      <c r="I40" s="189">
        <f>'แบบบันทึกข้อตกลง(มอบหมายงาน)'!H52</f>
        <v>0</v>
      </c>
      <c r="J40" s="189">
        <f t="shared" si="0"/>
        <v>0</v>
      </c>
      <c r="K40" s="58"/>
      <c r="M40" s="186" t="str">
        <f t="shared" si="1"/>
        <v/>
      </c>
    </row>
    <row r="41" spans="1:13" s="23" customFormat="1" ht="21.75" hidden="1" x14ac:dyDescent="0.25">
      <c r="A41" s="291">
        <f>'แบบบันทึกข้อตกลง(มอบหมายงาน)'!A53</f>
        <v>0</v>
      </c>
      <c r="B41" s="21">
        <f>'แบบบันทึกข้อตกลง(มอบหมายงาน)'!B53</f>
        <v>0</v>
      </c>
      <c r="C41" s="295">
        <f>'แบบบันทึกข้อตกลง(มอบหมายงาน)'!C53</f>
        <v>0</v>
      </c>
      <c r="D41" s="295">
        <f>'แบบบันทึกข้อตกลง(มอบหมายงาน)'!D53</f>
        <v>0</v>
      </c>
      <c r="E41" s="295">
        <f>'แบบบันทึกข้อตกลง(มอบหมายงาน)'!E53</f>
        <v>0</v>
      </c>
      <c r="F41" s="295">
        <f>'แบบบันทึกข้อตกลง(มอบหมายงาน)'!F53</f>
        <v>0</v>
      </c>
      <c r="G41" s="296">
        <f>'แบบบันทึกข้อตกลง(มอบหมายงาน)'!G53</f>
        <v>0</v>
      </c>
      <c r="H41" s="188"/>
      <c r="I41" s="189">
        <f>'แบบบันทึกข้อตกลง(มอบหมายงาน)'!H53</f>
        <v>0</v>
      </c>
      <c r="J41" s="189">
        <f t="shared" si="0"/>
        <v>0</v>
      </c>
      <c r="K41" s="58"/>
      <c r="M41" s="186" t="str">
        <f t="shared" si="1"/>
        <v/>
      </c>
    </row>
    <row r="42" spans="1:13" s="23" customFormat="1" ht="21.75" hidden="1" x14ac:dyDescent="0.25">
      <c r="A42" s="291">
        <f>'แบบบันทึกข้อตกลง(มอบหมายงาน)'!A54</f>
        <v>0</v>
      </c>
      <c r="B42" s="21">
        <f>'แบบบันทึกข้อตกลง(มอบหมายงาน)'!B54</f>
        <v>0</v>
      </c>
      <c r="C42" s="297">
        <f>'แบบบันทึกข้อตกลง(มอบหมายงาน)'!C54</f>
        <v>0</v>
      </c>
      <c r="D42" s="297">
        <f>'แบบบันทึกข้อตกลง(มอบหมายงาน)'!D54</f>
        <v>0</v>
      </c>
      <c r="E42" s="297">
        <f>'แบบบันทึกข้อตกลง(มอบหมายงาน)'!E54</f>
        <v>0</v>
      </c>
      <c r="F42" s="297">
        <f>'แบบบันทึกข้อตกลง(มอบหมายงาน)'!F54</f>
        <v>0</v>
      </c>
      <c r="G42" s="298">
        <f>'แบบบันทึกข้อตกลง(มอบหมายงาน)'!G54</f>
        <v>0</v>
      </c>
      <c r="H42" s="188"/>
      <c r="I42" s="189">
        <f>'แบบบันทึกข้อตกลง(มอบหมายงาน)'!H54</f>
        <v>0</v>
      </c>
      <c r="J42" s="189">
        <f>IF(H42&gt;0,IF(ROUND((H42*I42)/5,2)&lt;=I42,ROUNDDOWN((H42*I42)/5,2),0),0)</f>
        <v>0</v>
      </c>
      <c r="K42" s="58"/>
      <c r="M42" s="186" t="str">
        <f t="shared" si="1"/>
        <v/>
      </c>
    </row>
    <row r="43" spans="1:13" s="23" customFormat="1" ht="21.75" hidden="1" x14ac:dyDescent="0.25">
      <c r="A43" s="291">
        <f>'แบบบันทึกข้อตกลง(มอบหมายงาน)'!A55</f>
        <v>0</v>
      </c>
      <c r="B43" s="21">
        <f>'แบบบันทึกข้อตกลง(มอบหมายงาน)'!B55</f>
        <v>0</v>
      </c>
      <c r="C43" s="299">
        <f>'แบบบันทึกข้อตกลง(มอบหมายงาน)'!C55</f>
        <v>0</v>
      </c>
      <c r="D43" s="299">
        <f>'แบบบันทึกข้อตกลง(มอบหมายงาน)'!D55</f>
        <v>0</v>
      </c>
      <c r="E43" s="299">
        <f>'แบบบันทึกข้อตกลง(มอบหมายงาน)'!E55</f>
        <v>0</v>
      </c>
      <c r="F43" s="299">
        <f>'แบบบันทึกข้อตกลง(มอบหมายงาน)'!F55</f>
        <v>0</v>
      </c>
      <c r="G43" s="298">
        <f>'แบบบันทึกข้อตกลง(มอบหมายงาน)'!G55</f>
        <v>0</v>
      </c>
      <c r="H43" s="188"/>
      <c r="I43" s="189">
        <f>'แบบบันทึกข้อตกลง(มอบหมายงาน)'!H55</f>
        <v>0</v>
      </c>
      <c r="J43" s="189">
        <f t="shared" si="0"/>
        <v>0</v>
      </c>
      <c r="K43" s="58"/>
      <c r="M43" s="186" t="str">
        <f t="shared" si="1"/>
        <v/>
      </c>
    </row>
    <row r="44" spans="1:13" s="23" customFormat="1" ht="21.75" hidden="1" customHeight="1" x14ac:dyDescent="0.25">
      <c r="A44" s="291">
        <f>'แบบบันทึกข้อตกลง(มอบหมายงาน)'!A56</f>
        <v>0</v>
      </c>
      <c r="B44" s="21">
        <f>'แบบบันทึกข้อตกลง(มอบหมายงาน)'!B56</f>
        <v>0</v>
      </c>
      <c r="C44" s="299">
        <f>'แบบบันทึกข้อตกลง(มอบหมายงาน)'!C56</f>
        <v>0</v>
      </c>
      <c r="D44" s="299">
        <f>'แบบบันทึกข้อตกลง(มอบหมายงาน)'!D56</f>
        <v>0</v>
      </c>
      <c r="E44" s="299">
        <f>'แบบบันทึกข้อตกลง(มอบหมายงาน)'!E56</f>
        <v>0</v>
      </c>
      <c r="F44" s="299">
        <f>'แบบบันทึกข้อตกลง(มอบหมายงาน)'!F56</f>
        <v>0</v>
      </c>
      <c r="G44" s="298">
        <f>'แบบบันทึกข้อตกลง(มอบหมายงาน)'!G56</f>
        <v>0</v>
      </c>
      <c r="H44" s="188"/>
      <c r="I44" s="189">
        <f>'แบบบันทึกข้อตกลง(มอบหมายงาน)'!H56</f>
        <v>0</v>
      </c>
      <c r="J44" s="189">
        <f t="shared" si="0"/>
        <v>0</v>
      </c>
      <c r="K44" s="58"/>
      <c r="M44" s="186" t="str">
        <f t="shared" si="1"/>
        <v/>
      </c>
    </row>
    <row r="45" spans="1:13" s="23" customFormat="1" ht="21.75" hidden="1" customHeight="1" x14ac:dyDescent="0.25">
      <c r="A45" s="291">
        <f>'แบบบันทึกข้อตกลง(มอบหมายงาน)'!A57</f>
        <v>0</v>
      </c>
      <c r="B45" s="21">
        <f>'แบบบันทึกข้อตกลง(มอบหมายงาน)'!B57</f>
        <v>0</v>
      </c>
      <c r="C45" s="299">
        <f>'แบบบันทึกข้อตกลง(มอบหมายงาน)'!C57</f>
        <v>0</v>
      </c>
      <c r="D45" s="299">
        <f>'แบบบันทึกข้อตกลง(มอบหมายงาน)'!D57</f>
        <v>0</v>
      </c>
      <c r="E45" s="299">
        <f>'แบบบันทึกข้อตกลง(มอบหมายงาน)'!E57</f>
        <v>0</v>
      </c>
      <c r="F45" s="299">
        <f>'แบบบันทึกข้อตกลง(มอบหมายงาน)'!F57</f>
        <v>0</v>
      </c>
      <c r="G45" s="298">
        <f>'แบบบันทึกข้อตกลง(มอบหมายงาน)'!G57</f>
        <v>0</v>
      </c>
      <c r="H45" s="188"/>
      <c r="I45" s="189">
        <f>'แบบบันทึกข้อตกลง(มอบหมายงาน)'!H57</f>
        <v>0</v>
      </c>
      <c r="J45" s="189">
        <f t="shared" si="0"/>
        <v>0</v>
      </c>
      <c r="K45" s="58"/>
      <c r="M45" s="186" t="str">
        <f t="shared" si="1"/>
        <v/>
      </c>
    </row>
    <row r="46" spans="1:13" s="23" customFormat="1" ht="21.75" hidden="1" customHeight="1" x14ac:dyDescent="0.25">
      <c r="A46" s="21">
        <f>'แบบบันทึกข้อตกลง(มอบหมายงาน)'!A58</f>
        <v>0</v>
      </c>
      <c r="B46" s="21">
        <f>'แบบบันทึกข้อตกลง(มอบหมายงาน)'!B58</f>
        <v>0</v>
      </c>
      <c r="C46" s="49">
        <f>'แบบบันทึกข้อตกลง(มอบหมายงาน)'!C58</f>
        <v>0</v>
      </c>
      <c r="D46" s="49">
        <f>'แบบบันทึกข้อตกลง(มอบหมายงาน)'!D58</f>
        <v>0</v>
      </c>
      <c r="E46" s="49">
        <f>'แบบบันทึกข้อตกลง(มอบหมายงาน)'!E58</f>
        <v>0</v>
      </c>
      <c r="F46" s="49">
        <f>'แบบบันทึกข้อตกลง(มอบหมายงาน)'!F58</f>
        <v>0</v>
      </c>
      <c r="G46" s="49">
        <f>'แบบบันทึกข้อตกลง(มอบหมายงาน)'!G58</f>
        <v>0</v>
      </c>
      <c r="H46" s="188"/>
      <c r="I46" s="189">
        <f>'แบบบันทึกข้อตกลง(มอบหมายงาน)'!H58</f>
        <v>0</v>
      </c>
      <c r="J46" s="189">
        <f t="shared" si="0"/>
        <v>0</v>
      </c>
      <c r="K46" s="58"/>
      <c r="M46" s="186" t="str">
        <f t="shared" si="1"/>
        <v/>
      </c>
    </row>
    <row r="47" spans="1:13" s="23" customFormat="1" ht="21.75" hidden="1" customHeight="1" x14ac:dyDescent="0.25">
      <c r="A47" s="21">
        <f>'แบบบันทึกข้อตกลง(มอบหมายงาน)'!A59</f>
        <v>0</v>
      </c>
      <c r="B47" s="21">
        <f>'แบบบันทึกข้อตกลง(มอบหมายงาน)'!B59</f>
        <v>0</v>
      </c>
      <c r="C47" s="49">
        <f>'แบบบันทึกข้อตกลง(มอบหมายงาน)'!C59</f>
        <v>0</v>
      </c>
      <c r="D47" s="49">
        <f>'แบบบันทึกข้อตกลง(มอบหมายงาน)'!D59</f>
        <v>0</v>
      </c>
      <c r="E47" s="49">
        <f>'แบบบันทึกข้อตกลง(มอบหมายงาน)'!E59</f>
        <v>0</v>
      </c>
      <c r="F47" s="49">
        <f>'แบบบันทึกข้อตกลง(มอบหมายงาน)'!F59</f>
        <v>0</v>
      </c>
      <c r="G47" s="49">
        <f>'แบบบันทึกข้อตกลง(มอบหมายงาน)'!G59</f>
        <v>0</v>
      </c>
      <c r="H47" s="188"/>
      <c r="I47" s="189">
        <f>'แบบบันทึกข้อตกลง(มอบหมายงาน)'!H59</f>
        <v>0</v>
      </c>
      <c r="J47" s="189">
        <f t="shared" si="0"/>
        <v>0</v>
      </c>
      <c r="K47" s="58"/>
      <c r="M47" s="186" t="str">
        <f t="shared" si="1"/>
        <v/>
      </c>
    </row>
    <row r="48" spans="1:13" s="23" customFormat="1" ht="21.75" hidden="1" customHeight="1" x14ac:dyDescent="0.25">
      <c r="A48" s="21">
        <f>'แบบบันทึกข้อตกลง(มอบหมายงาน)'!A60</f>
        <v>0</v>
      </c>
      <c r="B48" s="21">
        <f>'แบบบันทึกข้อตกลง(มอบหมายงาน)'!B60</f>
        <v>0</v>
      </c>
      <c r="C48" s="49">
        <f>'แบบบันทึกข้อตกลง(มอบหมายงาน)'!C60</f>
        <v>0</v>
      </c>
      <c r="D48" s="49">
        <f>'แบบบันทึกข้อตกลง(มอบหมายงาน)'!D60</f>
        <v>0</v>
      </c>
      <c r="E48" s="49">
        <f>'แบบบันทึกข้อตกลง(มอบหมายงาน)'!E60</f>
        <v>0</v>
      </c>
      <c r="F48" s="49">
        <f>'แบบบันทึกข้อตกลง(มอบหมายงาน)'!F60</f>
        <v>0</v>
      </c>
      <c r="G48" s="49">
        <f>'แบบบันทึกข้อตกลง(มอบหมายงาน)'!G60</f>
        <v>0</v>
      </c>
      <c r="H48" s="188"/>
      <c r="I48" s="189">
        <f>'แบบบันทึกข้อตกลง(มอบหมายงาน)'!H60</f>
        <v>0</v>
      </c>
      <c r="J48" s="189">
        <f t="shared" si="0"/>
        <v>0</v>
      </c>
      <c r="K48" s="58"/>
      <c r="M48" s="186" t="str">
        <f t="shared" si="1"/>
        <v/>
      </c>
    </row>
    <row r="49" spans="1:13" s="23" customFormat="1" ht="21.75" hidden="1" customHeight="1" x14ac:dyDescent="0.25">
      <c r="A49" s="21">
        <f>'แบบบันทึกข้อตกลง(มอบหมายงาน)'!A61</f>
        <v>0</v>
      </c>
      <c r="B49" s="21">
        <f>'แบบบันทึกข้อตกลง(มอบหมายงาน)'!B61</f>
        <v>0</v>
      </c>
      <c r="C49" s="49">
        <f>'แบบบันทึกข้อตกลง(มอบหมายงาน)'!C61</f>
        <v>0</v>
      </c>
      <c r="D49" s="49">
        <f>'แบบบันทึกข้อตกลง(มอบหมายงาน)'!D61</f>
        <v>0</v>
      </c>
      <c r="E49" s="49">
        <f>'แบบบันทึกข้อตกลง(มอบหมายงาน)'!E61</f>
        <v>0</v>
      </c>
      <c r="F49" s="49">
        <f>'แบบบันทึกข้อตกลง(มอบหมายงาน)'!F61</f>
        <v>0</v>
      </c>
      <c r="G49" s="49">
        <f>'แบบบันทึกข้อตกลง(มอบหมายงาน)'!G61</f>
        <v>0</v>
      </c>
      <c r="H49" s="188"/>
      <c r="I49" s="189">
        <f>'แบบบันทึกข้อตกลง(มอบหมายงาน)'!H61</f>
        <v>0</v>
      </c>
      <c r="J49" s="189">
        <f t="shared" si="0"/>
        <v>0</v>
      </c>
      <c r="K49" s="58"/>
      <c r="M49" s="186" t="str">
        <f t="shared" si="1"/>
        <v/>
      </c>
    </row>
    <row r="50" spans="1:13" s="23" customFormat="1" ht="21.75" hidden="1" customHeight="1" x14ac:dyDescent="0.25">
      <c r="A50" s="21">
        <f>'แบบบันทึกข้อตกลง(มอบหมายงาน)'!A62</f>
        <v>0</v>
      </c>
      <c r="B50" s="21">
        <f>'แบบบันทึกข้อตกลง(มอบหมายงาน)'!B62</f>
        <v>0</v>
      </c>
      <c r="C50" s="49">
        <f>'แบบบันทึกข้อตกลง(มอบหมายงาน)'!C62</f>
        <v>0</v>
      </c>
      <c r="D50" s="49">
        <f>'แบบบันทึกข้อตกลง(มอบหมายงาน)'!D62</f>
        <v>0</v>
      </c>
      <c r="E50" s="49">
        <f>'แบบบันทึกข้อตกลง(มอบหมายงาน)'!E62</f>
        <v>0</v>
      </c>
      <c r="F50" s="49">
        <f>'แบบบันทึกข้อตกลง(มอบหมายงาน)'!F62</f>
        <v>0</v>
      </c>
      <c r="G50" s="49">
        <f>'แบบบันทึกข้อตกลง(มอบหมายงาน)'!G62</f>
        <v>0</v>
      </c>
      <c r="H50" s="188"/>
      <c r="I50" s="189">
        <f>'แบบบันทึกข้อตกลง(มอบหมายงาน)'!H62</f>
        <v>0</v>
      </c>
      <c r="J50" s="189">
        <f t="shared" si="0"/>
        <v>0</v>
      </c>
      <c r="K50" s="58"/>
      <c r="M50" s="186" t="str">
        <f t="shared" si="1"/>
        <v/>
      </c>
    </row>
    <row r="51" spans="1:13" s="23" customFormat="1" ht="21.75" hidden="1" customHeight="1" x14ac:dyDescent="0.25">
      <c r="A51" s="21">
        <f>'แบบบันทึกข้อตกลง(มอบหมายงาน)'!A63</f>
        <v>0</v>
      </c>
      <c r="B51" s="21">
        <f>'แบบบันทึกข้อตกลง(มอบหมายงาน)'!B63</f>
        <v>0</v>
      </c>
      <c r="C51" s="49">
        <f>'แบบบันทึกข้อตกลง(มอบหมายงาน)'!C63</f>
        <v>0</v>
      </c>
      <c r="D51" s="49">
        <f>'แบบบันทึกข้อตกลง(มอบหมายงาน)'!D63</f>
        <v>0</v>
      </c>
      <c r="E51" s="49">
        <f>'แบบบันทึกข้อตกลง(มอบหมายงาน)'!E63</f>
        <v>0</v>
      </c>
      <c r="F51" s="49">
        <f>'แบบบันทึกข้อตกลง(มอบหมายงาน)'!F63</f>
        <v>0</v>
      </c>
      <c r="G51" s="49">
        <f>'แบบบันทึกข้อตกลง(มอบหมายงาน)'!G63</f>
        <v>0</v>
      </c>
      <c r="H51" s="188"/>
      <c r="I51" s="189">
        <f>'แบบบันทึกข้อตกลง(มอบหมายงาน)'!H63</f>
        <v>0</v>
      </c>
      <c r="J51" s="189">
        <f t="shared" si="0"/>
        <v>0</v>
      </c>
      <c r="K51" s="58"/>
      <c r="M51" s="186" t="str">
        <f t="shared" si="1"/>
        <v/>
      </c>
    </row>
    <row r="52" spans="1:13" s="23" customFormat="1" ht="21.75" hidden="1" customHeight="1" x14ac:dyDescent="0.25">
      <c r="A52" s="21">
        <f>'แบบบันทึกข้อตกลง(มอบหมายงาน)'!A64</f>
        <v>0</v>
      </c>
      <c r="B52" s="21">
        <f>'แบบบันทึกข้อตกลง(มอบหมายงาน)'!B64</f>
        <v>0</v>
      </c>
      <c r="C52" s="49">
        <f>'แบบบันทึกข้อตกลง(มอบหมายงาน)'!C64</f>
        <v>0</v>
      </c>
      <c r="D52" s="49">
        <f>'แบบบันทึกข้อตกลง(มอบหมายงาน)'!D64</f>
        <v>0</v>
      </c>
      <c r="E52" s="49">
        <f>'แบบบันทึกข้อตกลง(มอบหมายงาน)'!E64</f>
        <v>0</v>
      </c>
      <c r="F52" s="49">
        <f>'แบบบันทึกข้อตกลง(มอบหมายงาน)'!F64</f>
        <v>0</v>
      </c>
      <c r="G52" s="49">
        <f>'แบบบันทึกข้อตกลง(มอบหมายงาน)'!G64</f>
        <v>0</v>
      </c>
      <c r="H52" s="188"/>
      <c r="I52" s="189">
        <f>'แบบบันทึกข้อตกลง(มอบหมายงาน)'!H64</f>
        <v>0</v>
      </c>
      <c r="J52" s="189">
        <f t="shared" si="0"/>
        <v>0</v>
      </c>
      <c r="K52" s="58"/>
      <c r="M52" s="186" t="str">
        <f t="shared" si="1"/>
        <v/>
      </c>
    </row>
    <row r="53" spans="1:13" s="23" customFormat="1" ht="21.75" hidden="1" customHeight="1" x14ac:dyDescent="0.25">
      <c r="A53" s="21">
        <f>'แบบบันทึกข้อตกลง(มอบหมายงาน)'!A65</f>
        <v>0</v>
      </c>
      <c r="B53" s="21">
        <f>'แบบบันทึกข้อตกลง(มอบหมายงาน)'!B65</f>
        <v>0</v>
      </c>
      <c r="C53" s="49">
        <f>'แบบบันทึกข้อตกลง(มอบหมายงาน)'!C65</f>
        <v>0</v>
      </c>
      <c r="D53" s="49">
        <f>'แบบบันทึกข้อตกลง(มอบหมายงาน)'!D65</f>
        <v>0</v>
      </c>
      <c r="E53" s="49">
        <f>'แบบบันทึกข้อตกลง(มอบหมายงาน)'!E65</f>
        <v>0</v>
      </c>
      <c r="F53" s="49">
        <f>'แบบบันทึกข้อตกลง(มอบหมายงาน)'!F65</f>
        <v>0</v>
      </c>
      <c r="G53" s="49">
        <f>'แบบบันทึกข้อตกลง(มอบหมายงาน)'!G65</f>
        <v>0</v>
      </c>
      <c r="H53" s="188"/>
      <c r="I53" s="189">
        <f>'แบบบันทึกข้อตกลง(มอบหมายงาน)'!H65</f>
        <v>0</v>
      </c>
      <c r="J53" s="189">
        <f t="shared" si="0"/>
        <v>0</v>
      </c>
      <c r="K53" s="58"/>
      <c r="M53" s="186" t="str">
        <f t="shared" si="1"/>
        <v/>
      </c>
    </row>
    <row r="54" spans="1:13" s="23" customFormat="1" ht="21.75" hidden="1" customHeight="1" x14ac:dyDescent="0.25">
      <c r="A54" s="21">
        <f>'แบบบันทึกข้อตกลง(มอบหมายงาน)'!A66</f>
        <v>0</v>
      </c>
      <c r="B54" s="21">
        <f>'แบบบันทึกข้อตกลง(มอบหมายงาน)'!B66</f>
        <v>0</v>
      </c>
      <c r="C54" s="49">
        <f>'แบบบันทึกข้อตกลง(มอบหมายงาน)'!C66</f>
        <v>0</v>
      </c>
      <c r="D54" s="49">
        <f>'แบบบันทึกข้อตกลง(มอบหมายงาน)'!D66</f>
        <v>0</v>
      </c>
      <c r="E54" s="49">
        <f>'แบบบันทึกข้อตกลง(มอบหมายงาน)'!E66</f>
        <v>0</v>
      </c>
      <c r="F54" s="49">
        <f>'แบบบันทึกข้อตกลง(มอบหมายงาน)'!F66</f>
        <v>0</v>
      </c>
      <c r="G54" s="49">
        <f>'แบบบันทึกข้อตกลง(มอบหมายงาน)'!G66</f>
        <v>0</v>
      </c>
      <c r="H54" s="188"/>
      <c r="I54" s="189">
        <f>'แบบบันทึกข้อตกลง(มอบหมายงาน)'!H66</f>
        <v>0</v>
      </c>
      <c r="J54" s="189">
        <f t="shared" si="0"/>
        <v>0</v>
      </c>
      <c r="K54" s="58"/>
      <c r="M54" s="186" t="str">
        <f t="shared" si="1"/>
        <v/>
      </c>
    </row>
    <row r="55" spans="1:13" s="23" customFormat="1" ht="21.75" hidden="1" customHeight="1" x14ac:dyDescent="0.25">
      <c r="A55" s="21">
        <f>'แบบบันทึกข้อตกลง(มอบหมายงาน)'!A67</f>
        <v>0</v>
      </c>
      <c r="B55" s="21">
        <f>'แบบบันทึกข้อตกลง(มอบหมายงาน)'!B67</f>
        <v>0</v>
      </c>
      <c r="C55" s="49">
        <f>'แบบบันทึกข้อตกลง(มอบหมายงาน)'!C67</f>
        <v>0</v>
      </c>
      <c r="D55" s="49">
        <f>'แบบบันทึกข้อตกลง(มอบหมายงาน)'!D67</f>
        <v>0</v>
      </c>
      <c r="E55" s="49">
        <f>'แบบบันทึกข้อตกลง(มอบหมายงาน)'!E67</f>
        <v>0</v>
      </c>
      <c r="F55" s="49">
        <f>'แบบบันทึกข้อตกลง(มอบหมายงาน)'!F67</f>
        <v>0</v>
      </c>
      <c r="G55" s="49">
        <f>'แบบบันทึกข้อตกลง(มอบหมายงาน)'!G67</f>
        <v>0</v>
      </c>
      <c r="H55" s="188"/>
      <c r="I55" s="189">
        <f>'แบบบันทึกข้อตกลง(มอบหมายงาน)'!H67</f>
        <v>0</v>
      </c>
      <c r="J55" s="189">
        <f t="shared" si="0"/>
        <v>0</v>
      </c>
      <c r="K55" s="58"/>
      <c r="M55" s="186" t="str">
        <f t="shared" si="1"/>
        <v/>
      </c>
    </row>
    <row r="56" spans="1:13" s="23" customFormat="1" ht="21.75" hidden="1" customHeight="1" x14ac:dyDescent="0.25">
      <c r="A56" s="21">
        <f>'แบบบันทึกข้อตกลง(มอบหมายงาน)'!A68</f>
        <v>0</v>
      </c>
      <c r="B56" s="21">
        <f>'แบบบันทึกข้อตกลง(มอบหมายงาน)'!B68</f>
        <v>0</v>
      </c>
      <c r="C56" s="49">
        <f>'แบบบันทึกข้อตกลง(มอบหมายงาน)'!C68</f>
        <v>0</v>
      </c>
      <c r="D56" s="49">
        <f>'แบบบันทึกข้อตกลง(มอบหมายงาน)'!D68</f>
        <v>0</v>
      </c>
      <c r="E56" s="49">
        <f>'แบบบันทึกข้อตกลง(มอบหมายงาน)'!E68</f>
        <v>0</v>
      </c>
      <c r="F56" s="49">
        <f>'แบบบันทึกข้อตกลง(มอบหมายงาน)'!F68</f>
        <v>0</v>
      </c>
      <c r="G56" s="49">
        <f>'แบบบันทึกข้อตกลง(มอบหมายงาน)'!G68</f>
        <v>0</v>
      </c>
      <c r="H56" s="188"/>
      <c r="I56" s="189">
        <f>'แบบบันทึกข้อตกลง(มอบหมายงาน)'!H68</f>
        <v>0</v>
      </c>
      <c r="J56" s="189">
        <f t="shared" si="0"/>
        <v>0</v>
      </c>
      <c r="K56" s="58"/>
      <c r="M56" s="186" t="str">
        <f t="shared" si="1"/>
        <v/>
      </c>
    </row>
    <row r="57" spans="1:13" s="23" customFormat="1" ht="21.75" hidden="1" customHeight="1" x14ac:dyDescent="0.25">
      <c r="A57" s="21">
        <f>'แบบบันทึกข้อตกลง(มอบหมายงาน)'!A69</f>
        <v>0</v>
      </c>
      <c r="B57" s="21">
        <f>'แบบบันทึกข้อตกลง(มอบหมายงาน)'!B69</f>
        <v>0</v>
      </c>
      <c r="C57" s="49">
        <f>'แบบบันทึกข้อตกลง(มอบหมายงาน)'!C69</f>
        <v>0</v>
      </c>
      <c r="D57" s="49">
        <f>'แบบบันทึกข้อตกลง(มอบหมายงาน)'!D69</f>
        <v>0</v>
      </c>
      <c r="E57" s="49">
        <f>'แบบบันทึกข้อตกลง(มอบหมายงาน)'!E69</f>
        <v>0</v>
      </c>
      <c r="F57" s="49">
        <f>'แบบบันทึกข้อตกลง(มอบหมายงาน)'!F69</f>
        <v>0</v>
      </c>
      <c r="G57" s="49">
        <f>'แบบบันทึกข้อตกลง(มอบหมายงาน)'!G69</f>
        <v>0</v>
      </c>
      <c r="H57" s="188"/>
      <c r="I57" s="189">
        <f>'แบบบันทึกข้อตกลง(มอบหมายงาน)'!H69</f>
        <v>0</v>
      </c>
      <c r="J57" s="189">
        <f t="shared" si="0"/>
        <v>0</v>
      </c>
      <c r="K57" s="58"/>
      <c r="M57" s="186" t="str">
        <f t="shared" si="1"/>
        <v/>
      </c>
    </row>
    <row r="58" spans="1:13" s="23" customFormat="1" ht="21.75" hidden="1" customHeight="1" x14ac:dyDescent="0.25">
      <c r="A58" s="21">
        <f>'แบบบันทึกข้อตกลง(มอบหมายงาน)'!A70</f>
        <v>0</v>
      </c>
      <c r="B58" s="21">
        <f>'แบบบันทึกข้อตกลง(มอบหมายงาน)'!B70</f>
        <v>0</v>
      </c>
      <c r="C58" s="49">
        <f>'แบบบันทึกข้อตกลง(มอบหมายงาน)'!C70</f>
        <v>0</v>
      </c>
      <c r="D58" s="49">
        <f>'แบบบันทึกข้อตกลง(มอบหมายงาน)'!D70</f>
        <v>0</v>
      </c>
      <c r="E58" s="49">
        <f>'แบบบันทึกข้อตกลง(มอบหมายงาน)'!E70</f>
        <v>0</v>
      </c>
      <c r="F58" s="49">
        <f>'แบบบันทึกข้อตกลง(มอบหมายงาน)'!F70</f>
        <v>0</v>
      </c>
      <c r="G58" s="49">
        <f>'แบบบันทึกข้อตกลง(มอบหมายงาน)'!G70</f>
        <v>0</v>
      </c>
      <c r="H58" s="188"/>
      <c r="I58" s="189">
        <f>'แบบบันทึกข้อตกลง(มอบหมายงาน)'!H70</f>
        <v>0</v>
      </c>
      <c r="J58" s="189">
        <f t="shared" si="0"/>
        <v>0</v>
      </c>
      <c r="K58" s="58"/>
      <c r="M58" s="186" t="str">
        <f t="shared" si="1"/>
        <v/>
      </c>
    </row>
    <row r="59" spans="1:13" s="23" customFormat="1" ht="21.75" hidden="1" x14ac:dyDescent="0.25">
      <c r="A59" s="21">
        <f>'แบบบันทึกข้อตกลง(มอบหมายงาน)'!A71</f>
        <v>0</v>
      </c>
      <c r="B59" s="21">
        <f>'แบบบันทึกข้อตกลง(มอบหมายงาน)'!B71</f>
        <v>0</v>
      </c>
      <c r="C59" s="49">
        <f>'แบบบันทึกข้อตกลง(มอบหมายงาน)'!C71</f>
        <v>0</v>
      </c>
      <c r="D59" s="49">
        <f>'แบบบันทึกข้อตกลง(มอบหมายงาน)'!D71</f>
        <v>0</v>
      </c>
      <c r="E59" s="49">
        <f>'แบบบันทึกข้อตกลง(มอบหมายงาน)'!E71</f>
        <v>0</v>
      </c>
      <c r="F59" s="49">
        <f>'แบบบันทึกข้อตกลง(มอบหมายงาน)'!F71</f>
        <v>0</v>
      </c>
      <c r="G59" s="49">
        <f>'แบบบันทึกข้อตกลง(มอบหมายงาน)'!G71</f>
        <v>0</v>
      </c>
      <c r="H59" s="188"/>
      <c r="I59" s="189">
        <f>'แบบบันทึกข้อตกลง(มอบหมายงาน)'!H71</f>
        <v>0</v>
      </c>
      <c r="J59" s="189">
        <f t="shared" si="0"/>
        <v>0</v>
      </c>
      <c r="K59" s="58"/>
      <c r="M59" s="186" t="str">
        <f t="shared" si="1"/>
        <v/>
      </c>
    </row>
    <row r="60" spans="1:13" s="25" customFormat="1" ht="23.25" customHeight="1" x14ac:dyDescent="0.2">
      <c r="A60" s="420" t="s">
        <v>224</v>
      </c>
      <c r="B60" s="420"/>
      <c r="C60" s="420"/>
      <c r="D60" s="420"/>
      <c r="E60" s="420"/>
      <c r="F60" s="420"/>
      <c r="G60" s="420"/>
      <c r="H60" s="420"/>
      <c r="I60" s="24">
        <f>ROUNDDOWN(SUM(I5:I59),2)</f>
        <v>70</v>
      </c>
      <c r="J60" s="24">
        <f>ROUNDDOWN(SUM(J5:J59),2)</f>
        <v>0</v>
      </c>
      <c r="K60" s="26"/>
      <c r="M60" s="187" t="str">
        <f>IF(I60&lt;=0,"",IF(I60&lt;&gt;70,"ตรวจสอบ - คำน้ำหนักรวมไม่เท่ากับ 70 คะแนน",IF(J60&lt;=70,"","ตรวจสอบ - คะแนนผลประเมินเกิน 70")))</f>
        <v/>
      </c>
    </row>
    <row r="61" spans="1:13" x14ac:dyDescent="0.55000000000000004">
      <c r="A61" s="2"/>
    </row>
    <row r="63" spans="1:13" x14ac:dyDescent="0.55000000000000004">
      <c r="B63" s="417" t="str">
        <f>'แบบบันทึกข้อตกลง(สมรรถนะ)'!A38</f>
        <v>ผู้รับการประเมิน</v>
      </c>
      <c r="C63" s="417"/>
      <c r="D63" s="417"/>
      <c r="F63" s="417" t="str">
        <f>'แบบบันทึกข้อตกลง(สมรรถนะ)'!B38</f>
        <v>ผู้ประเมิน</v>
      </c>
      <c r="G63" s="417"/>
      <c r="H63" s="417"/>
      <c r="I63" s="417"/>
      <c r="J63" s="417"/>
    </row>
    <row r="65" spans="2:10" x14ac:dyDescent="0.55000000000000004">
      <c r="B65" s="416" t="str">
        <f>'แบบบันทึกข้อตกลง(สมรรถนะ)'!A40</f>
        <v>ลงชื่อ ...........…………………………..………………………</v>
      </c>
      <c r="C65" s="416"/>
      <c r="D65" s="416"/>
      <c r="F65" s="416" t="str">
        <f>'แบบบันทึกข้อตกลง(สมรรถนะ)'!B40</f>
        <v>ลงชื่อ ...........…………………………..………………………</v>
      </c>
      <c r="G65" s="416"/>
      <c r="H65" s="416"/>
      <c r="I65" s="416"/>
      <c r="J65" s="416"/>
    </row>
    <row r="66" spans="2:10" x14ac:dyDescent="0.55000000000000004">
      <c r="B66" s="416" t="str">
        <f>'แบบบันทึกข้อตกลง(สมรรถนะ)'!A41</f>
        <v>(                                                                    )</v>
      </c>
      <c r="C66" s="416"/>
      <c r="D66" s="416"/>
      <c r="F66" s="416" t="str">
        <f>'แบบบันทึกข้อตกลง(สมรรถนะ)'!B41</f>
        <v>(                                                                    )</v>
      </c>
      <c r="G66" s="416"/>
      <c r="H66" s="416"/>
      <c r="I66" s="416"/>
      <c r="J66" s="416"/>
    </row>
    <row r="67" spans="2:10" x14ac:dyDescent="0.55000000000000004">
      <c r="B67" s="416" t="str">
        <f>'แบบบันทึกข้อตกลง(สมรรถนะ)'!A42</f>
        <v>ตำแหน่ง ……………………………………………………….</v>
      </c>
      <c r="C67" s="416"/>
      <c r="D67" s="416"/>
      <c r="F67" s="416" t="str">
        <f>IF(ข้อมูลเบื้องต้น!G30&gt;"",CONCATENATE("ตำแหน่ง ",ข้อมูลเบื้องต้น!G30),'แบบบันทึกข้อตกลง(สมรรถนะ)'!B42)</f>
        <v>ตำแหน่ง ……………………………………………………….</v>
      </c>
      <c r="G67" s="416"/>
      <c r="H67" s="416"/>
      <c r="I67" s="416"/>
      <c r="J67" s="416"/>
    </row>
    <row r="68" spans="2:10" x14ac:dyDescent="0.55000000000000004">
      <c r="B68" s="418" t="str">
        <f>'แบบบันทึกข้อตกลง(สมรรถนะ)'!A43</f>
        <v/>
      </c>
      <c r="C68" s="418"/>
      <c r="D68" s="418"/>
      <c r="F68" s="416"/>
      <c r="G68" s="416"/>
      <c r="H68" s="416"/>
      <c r="I68" s="416"/>
      <c r="J68" s="416"/>
    </row>
    <row r="69" spans="2:10" x14ac:dyDescent="0.55000000000000004">
      <c r="B69" s="416" t="s">
        <v>14</v>
      </c>
      <c r="C69" s="416"/>
      <c r="D69" s="416"/>
      <c r="F69" s="416" t="s">
        <v>14</v>
      </c>
      <c r="G69" s="416"/>
      <c r="H69" s="416"/>
      <c r="I69" s="416"/>
      <c r="J69" s="416"/>
    </row>
    <row r="70" spans="2:10" x14ac:dyDescent="0.55000000000000004">
      <c r="F70" s="416"/>
      <c r="G70" s="416"/>
      <c r="H70" s="416"/>
      <c r="I70" s="416"/>
      <c r="J70" s="416"/>
    </row>
  </sheetData>
  <sheetProtection formatRows="0" selectLockedCells="1"/>
  <mergeCells count="21">
    <mergeCell ref="M3:M4"/>
    <mergeCell ref="A60:H60"/>
    <mergeCell ref="A3:A4"/>
    <mergeCell ref="B3:B4"/>
    <mergeCell ref="H3:H4"/>
    <mergeCell ref="I3:I4"/>
    <mergeCell ref="J3:J4"/>
    <mergeCell ref="K3:K4"/>
    <mergeCell ref="F69:J69"/>
    <mergeCell ref="F70:J70"/>
    <mergeCell ref="F68:J68"/>
    <mergeCell ref="B63:D63"/>
    <mergeCell ref="B65:D65"/>
    <mergeCell ref="B66:D66"/>
    <mergeCell ref="B68:D68"/>
    <mergeCell ref="B69:D69"/>
    <mergeCell ref="B67:D67"/>
    <mergeCell ref="F67:J67"/>
    <mergeCell ref="F65:J65"/>
    <mergeCell ref="F63:J63"/>
    <mergeCell ref="F66:J66"/>
  </mergeCells>
  <printOptions horizontalCentered="1"/>
  <pageMargins left="0.19685039370078741" right="0.19685039370078741" top="0.51181102362204722" bottom="0.43307086614173229" header="0.11811023622047245" footer="0.11811023622047245"/>
  <pageSetup paperSize="9" scale="75" orientation="landscape" r:id="rId1"/>
  <headerFooter>
    <oddFooter>&amp;C&amp;"CordiaUPC,Regular"&amp;13 หน้า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J35"/>
  <sheetViews>
    <sheetView showZeros="0" topLeftCell="A14" zoomScaleNormal="100" zoomScalePageLayoutView="90" workbookViewId="0">
      <selection activeCell="D38" sqref="D38"/>
    </sheetView>
  </sheetViews>
  <sheetFormatPr defaultColWidth="9.140625" defaultRowHeight="24" x14ac:dyDescent="0.55000000000000004"/>
  <cols>
    <col min="1" max="1" width="115.140625" style="1" customWidth="1"/>
    <col min="2" max="2" width="9" style="1" hidden="1" customWidth="1"/>
    <col min="3" max="3" width="17" style="31" customWidth="1"/>
    <col min="4" max="4" width="22.5703125" style="31" customWidth="1"/>
    <col min="5" max="5" width="21" style="31" customWidth="1"/>
    <col min="6" max="6" width="23.5703125" style="1" customWidth="1"/>
    <col min="7" max="7" width="31" style="1" customWidth="1"/>
    <col min="8" max="9" width="9.140625" style="1"/>
    <col min="10" max="10" width="26.42578125" style="1" customWidth="1"/>
    <col min="11" max="16384" width="9.140625" style="1"/>
  </cols>
  <sheetData>
    <row r="1" spans="1:10" s="4" customFormat="1" ht="21.75" customHeight="1" x14ac:dyDescent="0.2">
      <c r="A1" s="196" t="str">
        <f>'แบบบันทึกข้อตกลง(สมรรถนะ)'!A1</f>
        <v xml:space="preserve">ส่วนที่ 3 การประเมินสมรรถนะในการปฏิบัติราชการ (Competency) </v>
      </c>
      <c r="B1" s="196"/>
      <c r="C1" s="197"/>
      <c r="D1" s="53"/>
      <c r="E1" s="53"/>
    </row>
    <row r="2" spans="1:10" s="4" customFormat="1" ht="21.75" customHeight="1" x14ac:dyDescent="0.2">
      <c r="A2" s="198" t="str">
        <f>'แบบบันทึกข้อตกลง(สมรรถนะ)'!A2</f>
        <v>ให้ผู้ประเมินพิจารณากำหนดระดับสมรรถนะที่คาดหวังทั้งสมรรถนะหลักมหาวิทยาลัยและสมรรถนะประจำสายงาน (คิดเป็นร้อยละ 30)</v>
      </c>
      <c r="B2" s="196"/>
      <c r="C2" s="197"/>
      <c r="D2" s="53"/>
      <c r="E2" s="53" t="str">
        <f>ข้อมูลเบื้องต้น!N1</f>
        <v>version 1</v>
      </c>
    </row>
    <row r="3" spans="1:10" s="3" customFormat="1" ht="105" customHeight="1" x14ac:dyDescent="0.2">
      <c r="A3" s="199" t="s">
        <v>2</v>
      </c>
      <c r="B3" s="200"/>
      <c r="C3" s="66" t="s">
        <v>99</v>
      </c>
      <c r="D3" s="201" t="s">
        <v>105</v>
      </c>
      <c r="E3" s="66" t="s">
        <v>109</v>
      </c>
      <c r="F3" s="318" t="s">
        <v>350</v>
      </c>
      <c r="G3" s="78" t="s">
        <v>104</v>
      </c>
      <c r="J3" s="327" t="s">
        <v>351</v>
      </c>
    </row>
    <row r="4" spans="1:10" s="79" customFormat="1" ht="18.600000000000001" customHeight="1" x14ac:dyDescent="0.2">
      <c r="A4" s="314" t="str">
        <f>'แบบบันทึกข้อตกลง(สมรรถนะ)'!A4</f>
        <v xml:space="preserve">สมรรถนะหลักมหาวิทยาลัย (Core Competency) </v>
      </c>
      <c r="B4" s="71"/>
      <c r="C4" s="82">
        <f>'แบบบันทึกข้อตกลง(สมรรถนะ)'!B4</f>
        <v>0</v>
      </c>
      <c r="D4" s="80"/>
      <c r="E4" s="319"/>
      <c r="F4" s="323"/>
      <c r="G4" s="195"/>
      <c r="J4" s="328"/>
    </row>
    <row r="5" spans="1:10" s="79" customFormat="1" ht="18.600000000000001" customHeight="1" x14ac:dyDescent="0.2">
      <c r="A5" s="72" t="str">
        <f>'แบบบันทึกข้อตกลง(สมรรถนะ)'!A5</f>
        <v>1. S : Social Responsibility  ความรับผิดขอบต่อสังคม</v>
      </c>
      <c r="B5" s="74"/>
      <c r="C5" s="82">
        <f>'แบบบันทึกข้อตกลง(สมรรถนะ)'!B5</f>
        <v>2</v>
      </c>
      <c r="D5" s="81"/>
      <c r="E5" s="319" t="str">
        <f>IF(G5="Y",IF(D5&gt;=C5,100,ROUNDDOWN(((D5/C5)*100),2)),"")</f>
        <v/>
      </c>
      <c r="F5" s="323" t="s">
        <v>353</v>
      </c>
      <c r="G5" s="193" t="str">
        <f>IF(C5&gt;0,IF(D5&gt;0,IF(D5&lt;=5,"Y","ตรวจสอบ - ผลการประเมิน 1-5"),"ระบุ ผลการประเมิน ระดับ 1-5"),IF(D5&gt;0,"ตรวจสอบ - ระดับที่คาดหวัง",""))</f>
        <v>ระบุ ผลการประเมิน ระดับ 1-5</v>
      </c>
      <c r="J5" s="328" t="s">
        <v>352</v>
      </c>
    </row>
    <row r="6" spans="1:10" s="79" customFormat="1" ht="18.600000000000001" customHeight="1" x14ac:dyDescent="0.2">
      <c r="A6" s="72" t="str">
        <f>'แบบบันทึกข้อตกลง(สมรรถนะ)'!A6</f>
        <v>2. W : Work Smart การทำงานอย่างชาญฉลาด</v>
      </c>
      <c r="B6" s="74"/>
      <c r="C6" s="82">
        <f>'แบบบันทึกข้อตกลง(สมรรถนะ)'!B6</f>
        <v>2</v>
      </c>
      <c r="D6" s="81"/>
      <c r="E6" s="319" t="str">
        <f t="shared" ref="E6:E29" si="0">IF(G6="Y",IF(D6&gt;=C6,100,(D6/C6)*100),"")</f>
        <v/>
      </c>
      <c r="F6" s="323" t="s">
        <v>353</v>
      </c>
      <c r="G6" s="193" t="str">
        <f t="shared" ref="G6:G29" si="1">IF(C6&gt;0,IF(D6&gt;0,IF(D6&lt;=5,"Y","ตรวจสอบ - ผลการประเมิน 1-5"),"ระบุ ผลการประเมิน ระดับ 1-5"),IF(D6&gt;0,"ตรวจสอบ - ระดับที่คาดหวัง",""))</f>
        <v>ระบุ ผลการประเมิน ระดับ 1-5</v>
      </c>
      <c r="J6" s="328" t="s">
        <v>353</v>
      </c>
    </row>
    <row r="7" spans="1:10" s="79" customFormat="1" ht="18.600000000000001" customHeight="1" x14ac:dyDescent="0.2">
      <c r="A7" s="72" t="str">
        <f>'แบบบันทึกข้อตกลง(สมรรถนะ)'!A7</f>
        <v>3. U : Unity ความเป็นหนึ่งเดียวกัน</v>
      </c>
      <c r="B7" s="74"/>
      <c r="C7" s="82">
        <f>'แบบบันทึกข้อตกลง(สมรรถนะ)'!B7</f>
        <v>2</v>
      </c>
      <c r="D7" s="81"/>
      <c r="E7" s="319" t="str">
        <f t="shared" si="0"/>
        <v/>
      </c>
      <c r="F7" s="323" t="s">
        <v>353</v>
      </c>
      <c r="G7" s="193" t="str">
        <f t="shared" si="1"/>
        <v>ระบุ ผลการประเมิน ระดับ 1-5</v>
      </c>
      <c r="J7" s="328" t="s">
        <v>354</v>
      </c>
    </row>
    <row r="8" spans="1:10" s="79" customFormat="1" ht="18.600000000000001" hidden="1" customHeight="1" x14ac:dyDescent="0.2">
      <c r="A8" s="315" t="str">
        <f>'แบบบันทึกข้อตกลง(สมรรถนะ)'!A8</f>
        <v>สมรรถนะทางการบริหาร (Managerial Competency) (โดยสัดส่วนสมรรถนะทางการบริหารต้องมีคะแนนไม่ต่ำกว่าร้อยละ 15 แต่ไม่เกินร้อยละ 20)</v>
      </c>
      <c r="B8" s="74"/>
      <c r="C8" s="82">
        <f>'แบบบันทึกข้อตกลง(สมรรถนะ)'!B8</f>
        <v>0</v>
      </c>
      <c r="D8" s="81"/>
      <c r="E8" s="319" t="str">
        <f t="shared" si="0"/>
        <v/>
      </c>
      <c r="F8" s="323"/>
      <c r="G8" s="193" t="str">
        <f t="shared" si="1"/>
        <v/>
      </c>
    </row>
    <row r="9" spans="1:10" s="79" customFormat="1" ht="18.600000000000001" hidden="1" customHeight="1" x14ac:dyDescent="0.2">
      <c r="A9" s="72" t="str">
        <f>'แบบบันทึกข้อตกลง(สมรรถนะ)'!A9</f>
        <v>1. ความเป็นผู้นำ (Leadership)</v>
      </c>
      <c r="B9" s="74"/>
      <c r="C9" s="82">
        <f>'แบบบันทึกข้อตกลง(สมรรถนะ)'!B9</f>
        <v>0</v>
      </c>
      <c r="D9" s="81"/>
      <c r="E9" s="319" t="str">
        <f t="shared" si="0"/>
        <v/>
      </c>
      <c r="F9" s="323"/>
      <c r="G9" s="193" t="str">
        <f t="shared" si="1"/>
        <v/>
      </c>
    </row>
    <row r="10" spans="1:10" s="79" customFormat="1" ht="18.600000000000001" hidden="1" customHeight="1" x14ac:dyDescent="0.2">
      <c r="A10" s="72" t="str">
        <f>'แบบบันทึกข้อตกลง(สมรรถนะ)'!A10</f>
        <v>2. การมีวิสัยทัศน์ (Visioning)</v>
      </c>
      <c r="B10" s="74"/>
      <c r="C10" s="82"/>
      <c r="D10" s="81"/>
      <c r="E10" s="319"/>
      <c r="F10" s="323"/>
      <c r="G10" s="193"/>
    </row>
    <row r="11" spans="1:10" s="79" customFormat="1" ht="18.600000000000001" hidden="1" customHeight="1" x14ac:dyDescent="0.2">
      <c r="A11" s="72" t="str">
        <f>'แบบบันทึกข้อตกลง(สมรรถนะ)'!A11</f>
        <v>3. การวางกลยุทธ์ของหน่วยงาน/มหาวิทยาลัย (Strategic Orientation)</v>
      </c>
      <c r="B11" s="74"/>
      <c r="C11" s="82">
        <f>'แบบบันทึกข้อตกลง(สมรรถนะ)'!B11</f>
        <v>0</v>
      </c>
      <c r="D11" s="81"/>
      <c r="E11" s="319" t="str">
        <f t="shared" si="0"/>
        <v/>
      </c>
      <c r="F11" s="323"/>
      <c r="G11" s="193" t="str">
        <f t="shared" si="1"/>
        <v/>
      </c>
    </row>
    <row r="12" spans="1:10" s="79" customFormat="1" ht="18.600000000000001" hidden="1" customHeight="1" x14ac:dyDescent="0.2">
      <c r="A12" s="72" t="str">
        <f>'แบบบันทึกข้อตกลง(สมรรถนะ)'!A12</f>
        <v>4. ศักยภาพเพื่อนำการเปลี่ยนแปลง (Change Management)</v>
      </c>
      <c r="B12" s="74"/>
      <c r="C12" s="82">
        <f>'แบบบันทึกข้อตกลง(สมรรถนะ)'!B12</f>
        <v>0</v>
      </c>
      <c r="D12" s="81"/>
      <c r="E12" s="319" t="str">
        <f t="shared" si="0"/>
        <v/>
      </c>
      <c r="F12" s="323"/>
      <c r="G12" s="193" t="str">
        <f t="shared" si="1"/>
        <v/>
      </c>
    </row>
    <row r="13" spans="1:10" s="79" customFormat="1" ht="18.600000000000001" hidden="1" customHeight="1" x14ac:dyDescent="0.2">
      <c r="A13" s="72" t="str">
        <f>'แบบบันทึกข้อตกลง(สมรรถนะ)'!A13</f>
        <v>5. การสอนงานและมอบหมายงาน (Coachng and Empowermenrt Others)</v>
      </c>
      <c r="B13" s="74"/>
      <c r="C13" s="82">
        <f>'แบบบันทึกข้อตกลง(สมรรถนะ)'!B13</f>
        <v>0</v>
      </c>
      <c r="D13" s="81"/>
      <c r="E13" s="319" t="str">
        <f t="shared" si="0"/>
        <v/>
      </c>
      <c r="F13" s="323"/>
      <c r="G13" s="193" t="str">
        <f t="shared" si="1"/>
        <v/>
      </c>
    </row>
    <row r="14" spans="1:10" s="79" customFormat="1" ht="18.600000000000001" customHeight="1" x14ac:dyDescent="0.2">
      <c r="A14" s="315" t="str">
        <f>'แบบบันทึกข้อตกลง(สมรรถนะ)'!A14</f>
        <v>สมรรถนะประจำสายงาน (Functional Competency) (โดยสัดส่วนสมรรถนะประจำสายงานต้องมีคะแนนไม่ต่ำกว่าร้อยละ 15 แต่ไม่เกินร้อยละ 20)</v>
      </c>
      <c r="B14" s="74"/>
      <c r="C14" s="82">
        <f>'แบบบันทึกข้อตกลง(สมรรถนะ)'!B14</f>
        <v>0</v>
      </c>
      <c r="D14" s="81"/>
      <c r="E14" s="319" t="str">
        <f t="shared" si="0"/>
        <v/>
      </c>
      <c r="F14" s="323"/>
      <c r="G14" s="193" t="str">
        <f t="shared" si="1"/>
        <v/>
      </c>
    </row>
    <row r="15" spans="1:10" s="79" customFormat="1" ht="18.600000000000001" customHeight="1" x14ac:dyDescent="0.2">
      <c r="A15" s="72" t="str">
        <f>'แบบบันทึกข้อตกลง(สมรรถนะ)'!A15</f>
        <v>1. สั่งสมความเชี่ยวชาญ (Expertise)</v>
      </c>
      <c r="B15" s="74"/>
      <c r="C15" s="82">
        <f>'แบบบันทึกข้อตกลง(สมรรถนะ)'!B15</f>
        <v>2</v>
      </c>
      <c r="D15" s="81"/>
      <c r="E15" s="319" t="str">
        <f t="shared" si="0"/>
        <v/>
      </c>
      <c r="F15" s="323" t="s">
        <v>353</v>
      </c>
      <c r="G15" s="193" t="str">
        <f t="shared" si="1"/>
        <v>ระบุ ผลการประเมิน ระดับ 1-5</v>
      </c>
    </row>
    <row r="16" spans="1:10" s="79" customFormat="1" ht="18.600000000000001" customHeight="1" x14ac:dyDescent="0.2">
      <c r="A16" s="72" t="str">
        <f>'แบบบันทึกข้อตกลง(สมรรถนะ)'!A16</f>
        <v>2. การสืบหาข้อมูล (Information Seeking)</v>
      </c>
      <c r="B16" s="74"/>
      <c r="C16" s="82">
        <f>'แบบบันทึกข้อตกลง(สมรรถนะ)'!B16</f>
        <v>2</v>
      </c>
      <c r="D16" s="81"/>
      <c r="E16" s="319" t="str">
        <f t="shared" si="0"/>
        <v/>
      </c>
      <c r="F16" s="323" t="s">
        <v>353</v>
      </c>
      <c r="G16" s="193" t="str">
        <f t="shared" si="1"/>
        <v>ระบุ ผลการประเมิน ระดับ 1-5</v>
      </c>
    </row>
    <row r="17" spans="1:7" s="79" customFormat="1" ht="18.600000000000001" customHeight="1" x14ac:dyDescent="0.2">
      <c r="A17" s="73" t="str">
        <f>'แบบบันทึกข้อตกลง(สมรรถนะ)'!A17</f>
        <v>3. การบริการที่ดี (Service Mind)</v>
      </c>
      <c r="B17" s="74"/>
      <c r="C17" s="82">
        <f>'แบบบันทึกข้อตกลง(สมรรถนะ)'!B17</f>
        <v>2</v>
      </c>
      <c r="D17" s="80"/>
      <c r="E17" s="319" t="str">
        <f t="shared" si="0"/>
        <v/>
      </c>
      <c r="F17" s="323" t="s">
        <v>353</v>
      </c>
      <c r="G17" s="193" t="str">
        <f t="shared" si="1"/>
        <v>ระบุ ผลการประเมิน ระดับ 1-5</v>
      </c>
    </row>
    <row r="18" spans="1:7" s="79" customFormat="1" ht="18.600000000000001" customHeight="1" x14ac:dyDescent="0.2">
      <c r="A18" s="262" t="str">
        <f>'แบบบันทึกข้อตกลง(สมรรถนะ)'!A18</f>
        <v>4. การคิดวิเคราะห์  (Analytical Thinking)</v>
      </c>
      <c r="B18" s="74"/>
      <c r="C18" s="82">
        <f>'แบบบันทึกข้อตกลง(สมรรถนะ)'!B18</f>
        <v>2</v>
      </c>
      <c r="D18" s="81"/>
      <c r="E18" s="319" t="str">
        <f t="shared" si="0"/>
        <v/>
      </c>
      <c r="F18" s="323" t="s">
        <v>353</v>
      </c>
      <c r="G18" s="193" t="str">
        <f t="shared" si="1"/>
        <v>ระบุ ผลการประเมิน ระดับ 1-5</v>
      </c>
    </row>
    <row r="19" spans="1:7" s="79" customFormat="1" ht="18.600000000000001" customHeight="1" x14ac:dyDescent="0.2">
      <c r="A19" s="262" t="str">
        <f>'แบบบันทึกข้อตกลง(สมรรถนะ)'!A19</f>
        <v>5. การดำเนินการเชิงรุก (Proactiveness)</v>
      </c>
      <c r="B19" s="74"/>
      <c r="C19" s="82">
        <f>'แบบบันทึกข้อตกลง(สมรรถนะ)'!B19</f>
        <v>2</v>
      </c>
      <c r="D19" s="81"/>
      <c r="E19" s="319" t="str">
        <f t="shared" si="0"/>
        <v/>
      </c>
      <c r="F19" s="323" t="s">
        <v>353</v>
      </c>
      <c r="G19" s="193" t="str">
        <f t="shared" si="1"/>
        <v>ระบุ ผลการประเมิน ระดับ 1-5</v>
      </c>
    </row>
    <row r="20" spans="1:7" s="79" customFormat="1" ht="18.600000000000001" hidden="1" customHeight="1" x14ac:dyDescent="0.2">
      <c r="A20" s="262">
        <f>'แบบบันทึกข้อตกลง(สมรรถนะ)'!A20</f>
        <v>0</v>
      </c>
      <c r="B20" s="74"/>
      <c r="C20" s="82">
        <f>'แบบบันทึกข้อตกลง(สมรรถนะ)'!B20</f>
        <v>0</v>
      </c>
      <c r="D20" s="81"/>
      <c r="E20" s="319" t="str">
        <f t="shared" si="0"/>
        <v/>
      </c>
      <c r="F20" s="323"/>
      <c r="G20" s="193" t="str">
        <f t="shared" si="1"/>
        <v/>
      </c>
    </row>
    <row r="21" spans="1:7" s="79" customFormat="1" ht="18.600000000000001" hidden="1" customHeight="1" x14ac:dyDescent="0.2">
      <c r="A21" s="262">
        <f>'แบบบันทึกข้อตกลง(สมรรถนะ)'!A21</f>
        <v>0</v>
      </c>
      <c r="B21" s="74"/>
      <c r="C21" s="82">
        <f>'แบบบันทึกข้อตกลง(สมรรถนะ)'!B21</f>
        <v>0</v>
      </c>
      <c r="D21" s="81"/>
      <c r="E21" s="319" t="str">
        <f t="shared" si="0"/>
        <v/>
      </c>
      <c r="F21" s="323"/>
      <c r="G21" s="193" t="str">
        <f t="shared" si="1"/>
        <v/>
      </c>
    </row>
    <row r="22" spans="1:7" s="79" customFormat="1" ht="18.600000000000001" hidden="1" customHeight="1" x14ac:dyDescent="0.2">
      <c r="A22" s="262">
        <f>'แบบบันทึกข้อตกลง(สมรรถนะ)'!A22</f>
        <v>0</v>
      </c>
      <c r="B22" s="74"/>
      <c r="C22" s="82">
        <f>'แบบบันทึกข้อตกลง(สมรรถนะ)'!B22</f>
        <v>0</v>
      </c>
      <c r="D22" s="81"/>
      <c r="E22" s="319" t="str">
        <f t="shared" si="0"/>
        <v/>
      </c>
      <c r="F22" s="323"/>
      <c r="G22" s="193" t="str">
        <f t="shared" si="1"/>
        <v/>
      </c>
    </row>
    <row r="23" spans="1:7" s="79" customFormat="1" ht="18.600000000000001" hidden="1" customHeight="1" x14ac:dyDescent="0.2">
      <c r="A23" s="73">
        <f>'แบบบันทึกข้อตกลง(สมรรถนะ)'!A23</f>
        <v>0</v>
      </c>
      <c r="B23" s="74"/>
      <c r="C23" s="82">
        <f>'แบบบันทึกข้อตกลง(สมรรถนะ)'!B23</f>
        <v>0</v>
      </c>
      <c r="D23" s="80"/>
      <c r="E23" s="319"/>
      <c r="F23" s="323"/>
      <c r="G23" s="195"/>
    </row>
    <row r="24" spans="1:7" s="79" customFormat="1" ht="18.600000000000001" hidden="1" customHeight="1" x14ac:dyDescent="0.2">
      <c r="A24" s="72">
        <f>'แบบบันทึกข้อตกลง(สมรรถนะ)'!A24</f>
        <v>0</v>
      </c>
      <c r="B24" s="74"/>
      <c r="C24" s="82">
        <f>'แบบบันทึกข้อตกลง(สมรรถนะ)'!B24</f>
        <v>0</v>
      </c>
      <c r="D24" s="81"/>
      <c r="E24" s="319" t="str">
        <f t="shared" si="0"/>
        <v/>
      </c>
      <c r="F24" s="323"/>
      <c r="G24" s="193" t="str">
        <f t="shared" si="1"/>
        <v/>
      </c>
    </row>
    <row r="25" spans="1:7" s="79" customFormat="1" ht="18.600000000000001" hidden="1" customHeight="1" x14ac:dyDescent="0.2">
      <c r="A25" s="72">
        <f>'แบบบันทึกข้อตกลง(สมรรถนะ)'!A25</f>
        <v>0</v>
      </c>
      <c r="B25" s="74"/>
      <c r="C25" s="82">
        <f>'แบบบันทึกข้อตกลง(สมรรถนะ)'!B25</f>
        <v>0</v>
      </c>
      <c r="D25" s="81"/>
      <c r="E25" s="319" t="str">
        <f t="shared" si="0"/>
        <v/>
      </c>
      <c r="F25" s="323"/>
      <c r="G25" s="193" t="str">
        <f t="shared" si="1"/>
        <v/>
      </c>
    </row>
    <row r="26" spans="1:7" s="79" customFormat="1" ht="18.600000000000001" hidden="1" customHeight="1" x14ac:dyDescent="0.2">
      <c r="A26" s="72">
        <f>'แบบบันทึกข้อตกลง(สมรรถนะ)'!A26</f>
        <v>0</v>
      </c>
      <c r="B26" s="74"/>
      <c r="C26" s="82">
        <f>'แบบบันทึกข้อตกลง(สมรรถนะ)'!B26</f>
        <v>0</v>
      </c>
      <c r="D26" s="81"/>
      <c r="E26" s="319" t="str">
        <f t="shared" si="0"/>
        <v/>
      </c>
      <c r="F26" s="323"/>
      <c r="G26" s="193" t="str">
        <f t="shared" si="1"/>
        <v/>
      </c>
    </row>
    <row r="27" spans="1:7" s="79" customFormat="1" ht="18.600000000000001" hidden="1" customHeight="1" x14ac:dyDescent="0.2">
      <c r="A27" s="72">
        <f>'แบบบันทึกข้อตกลง(สมรรถนะ)'!A27</f>
        <v>0</v>
      </c>
      <c r="B27" s="74"/>
      <c r="C27" s="82">
        <f>'แบบบันทึกข้อตกลง(สมรรถนะ)'!B27</f>
        <v>0</v>
      </c>
      <c r="D27" s="81"/>
      <c r="E27" s="319" t="str">
        <f t="shared" si="0"/>
        <v/>
      </c>
      <c r="F27" s="323"/>
      <c r="G27" s="193" t="str">
        <f t="shared" si="1"/>
        <v/>
      </c>
    </row>
    <row r="28" spans="1:7" s="79" customFormat="1" ht="18.600000000000001" hidden="1" customHeight="1" x14ac:dyDescent="0.2">
      <c r="A28" s="72">
        <f>'แบบบันทึกข้อตกลง(สมรรถนะ)'!A28</f>
        <v>0</v>
      </c>
      <c r="B28" s="74"/>
      <c r="C28" s="82">
        <f>'แบบบันทึกข้อตกลง(สมรรถนะ)'!B28</f>
        <v>0</v>
      </c>
      <c r="D28" s="81"/>
      <c r="E28" s="319" t="str">
        <f t="shared" si="0"/>
        <v/>
      </c>
      <c r="F28" s="323"/>
      <c r="G28" s="193" t="str">
        <f t="shared" si="1"/>
        <v/>
      </c>
    </row>
    <row r="29" spans="1:7" s="79" customFormat="1" ht="18.600000000000001" hidden="1" customHeight="1" x14ac:dyDescent="0.2">
      <c r="A29" s="72">
        <f>'แบบบันทึกข้อตกลง(สมรรถนะ)'!A29</f>
        <v>0</v>
      </c>
      <c r="B29" s="74"/>
      <c r="C29" s="82">
        <f>'แบบบันทึกข้อตกลง(สมรรถนะ)'!B29</f>
        <v>0</v>
      </c>
      <c r="D29" s="81"/>
      <c r="E29" s="319" t="str">
        <f t="shared" si="0"/>
        <v/>
      </c>
      <c r="F29" s="323"/>
      <c r="G29" s="193" t="str">
        <f t="shared" si="1"/>
        <v/>
      </c>
    </row>
    <row r="30" spans="1:7" ht="19.5" customHeight="1" x14ac:dyDescent="0.55000000000000004">
      <c r="A30" s="202"/>
      <c r="B30" s="203"/>
      <c r="C30" s="267">
        <f>'แบบบันทึกข้อตกลง(สมรรถนะ)'!B30</f>
        <v>0</v>
      </c>
      <c r="F30" s="324"/>
    </row>
    <row r="31" spans="1:7" s="32" customFormat="1" ht="38.25" customHeight="1" x14ac:dyDescent="0.2">
      <c r="A31" s="69" t="s">
        <v>100</v>
      </c>
      <c r="B31" s="70" t="s">
        <v>103</v>
      </c>
      <c r="C31" s="70" t="s">
        <v>12</v>
      </c>
      <c r="D31" s="69" t="s">
        <v>101</v>
      </c>
      <c r="E31" s="320" t="s">
        <v>102</v>
      </c>
      <c r="F31" s="325"/>
    </row>
    <row r="32" spans="1:7" s="2" customFormat="1" ht="18.600000000000001" customHeight="1" x14ac:dyDescent="0.5">
      <c r="A32" s="306" t="s">
        <v>346</v>
      </c>
      <c r="B32" s="307">
        <v>3</v>
      </c>
      <c r="C32" s="307">
        <v>10</v>
      </c>
      <c r="D32" s="308">
        <f>SUM(E5:E9)</f>
        <v>0</v>
      </c>
      <c r="E32" s="321">
        <f>IF(C32&gt;0,ROUNDDOWN((D32*C32)/(B32*100),2),0)</f>
        <v>0</v>
      </c>
      <c r="F32" s="326"/>
      <c r="G32" s="194" t="str">
        <f>IF(OR(AND(C32&gt;0,D32&gt;0),AND(C32=0,D32=0)),"","ตรวจสอบ - ค่าน้ำหนักคาดหวัง/ประเมิน")</f>
        <v>ตรวจสอบ - ค่าน้ำหนักคาดหวัง/ประเมิน</v>
      </c>
    </row>
    <row r="33" spans="1:7" s="2" customFormat="1" ht="18.600000000000001" customHeight="1" x14ac:dyDescent="0.5">
      <c r="A33" s="309" t="s">
        <v>97</v>
      </c>
      <c r="B33" s="307">
        <v>0</v>
      </c>
      <c r="C33" s="307">
        <v>0</v>
      </c>
      <c r="D33" s="308">
        <f>SUM(E9:E13)</f>
        <v>0</v>
      </c>
      <c r="E33" s="321">
        <f>IF(C33&gt;0,ROUNDDOWN((D33*C33)/(B33*100),2),0)</f>
        <v>0</v>
      </c>
      <c r="F33" s="326"/>
      <c r="G33" s="194" t="str">
        <f t="shared" ref="G33:G34" si="2">IF(OR(AND(C33&gt;0,D33&gt;0),AND(C33=0,D33=0)),"","ตรวจสอบ - ค่าน้ำหนักคาดหวัง/ประเมิน")</f>
        <v/>
      </c>
    </row>
    <row r="34" spans="1:7" s="2" customFormat="1" ht="18.600000000000001" customHeight="1" x14ac:dyDescent="0.5">
      <c r="A34" s="309" t="s">
        <v>98</v>
      </c>
      <c r="B34" s="307">
        <v>5</v>
      </c>
      <c r="C34" s="307">
        <v>20</v>
      </c>
      <c r="D34" s="308">
        <f>SUM(E15:E19)</f>
        <v>0</v>
      </c>
      <c r="E34" s="321">
        <f>IF(C34&gt;0,ROUNDDOWN((D34*C34)/(B34*100),2),0)</f>
        <v>0</v>
      </c>
      <c r="F34" s="326"/>
      <c r="G34" s="194" t="str">
        <f t="shared" si="2"/>
        <v>ตรวจสอบ - ค่าน้ำหนักคาดหวัง/ประเมิน</v>
      </c>
    </row>
    <row r="35" spans="1:7" s="2" customFormat="1" ht="18.600000000000001" customHeight="1" x14ac:dyDescent="0.5">
      <c r="A35" s="310"/>
      <c r="B35" s="311">
        <v>0</v>
      </c>
      <c r="C35" s="312"/>
      <c r="D35" s="313" t="s">
        <v>1</v>
      </c>
      <c r="E35" s="322">
        <f>SUM(E32:E34)</f>
        <v>0</v>
      </c>
      <c r="F35" s="326"/>
      <c r="G35" s="194" t="str">
        <f>IF(AND(B35&gt;0,C35&gt;0,D35&lt;=0),"ตรวจสอบ - ผลประเมิน","")</f>
        <v/>
      </c>
    </row>
  </sheetData>
  <sheetProtection formatRows="0" selectLockedCells="1"/>
  <dataValidations count="1">
    <dataValidation type="list" allowBlank="1" showInputMessage="1" showErrorMessage="1" sqref="F5:F7 F9:F13 F15:F19" xr:uid="{5D6CEA9F-CCC3-4F76-9F83-7E9FDAAE0EC9}">
      <formula1>$J$5:$J$7</formula1>
    </dataValidation>
  </dataValidations>
  <printOptions horizontalCentered="1"/>
  <pageMargins left="0.19685039370078741" right="0.19685039370078741" top="0.23622047244094491" bottom="0.35433070866141736" header="0.11811023622047245" footer="0.11811023622047245"/>
  <pageSetup paperSize="9" scale="75" orientation="landscape" r:id="rId1"/>
  <headerFooter>
    <oddFooter>&amp;C&amp;"CordiaUPC,Regular"&amp;13 หน้า &amp;P</oddFooter>
  </headerFooter>
  <ignoredErrors>
    <ignoredError sqref="E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79998168889431442"/>
  </sheetPr>
  <dimension ref="A1:H87"/>
  <sheetViews>
    <sheetView tabSelected="1" zoomScaleNormal="100" zoomScaleSheetLayoutView="100" zoomScalePageLayoutView="90" workbookViewId="0">
      <pane ySplit="1" topLeftCell="A71" activePane="bottomLeft" state="frozen"/>
      <selection activeCell="D31" sqref="D31"/>
      <selection pane="bottomLeft" activeCell="N48" sqref="N48"/>
    </sheetView>
  </sheetViews>
  <sheetFormatPr defaultColWidth="9.140625" defaultRowHeight="24" x14ac:dyDescent="0.55000000000000004"/>
  <cols>
    <col min="1" max="1" width="40.7109375" style="5" customWidth="1"/>
    <col min="2" max="2" width="20.7109375" style="5" customWidth="1"/>
    <col min="3" max="3" width="27.7109375" style="5" customWidth="1"/>
    <col min="4" max="6" width="5.7109375" style="5" customWidth="1"/>
    <col min="7" max="7" width="25.7109375" style="5" customWidth="1"/>
    <col min="8" max="8" width="44.5703125" style="5" customWidth="1"/>
    <col min="9" max="16384" width="9.140625" style="5"/>
  </cols>
  <sheetData>
    <row r="1" spans="1:8" ht="30" customHeight="1" x14ac:dyDescent="0.55000000000000004">
      <c r="A1" s="505" t="s">
        <v>311</v>
      </c>
      <c r="B1" s="505"/>
      <c r="C1" s="505"/>
      <c r="D1" s="505"/>
      <c r="E1" s="505"/>
      <c r="F1" s="505"/>
      <c r="G1" s="505"/>
      <c r="H1" s="505"/>
    </row>
    <row r="2" spans="1:8" ht="12" customHeight="1" x14ac:dyDescent="0.55000000000000004">
      <c r="A2" s="6"/>
      <c r="B2" s="6"/>
      <c r="C2" s="6"/>
      <c r="D2" s="6"/>
      <c r="E2" s="6"/>
      <c r="F2" s="6"/>
      <c r="G2" s="6"/>
      <c r="H2" s="107"/>
    </row>
    <row r="3" spans="1:8" ht="21.75" customHeight="1" x14ac:dyDescent="0.55000000000000004">
      <c r="A3" s="108" t="s">
        <v>320</v>
      </c>
      <c r="B3" s="108"/>
      <c r="C3" s="109"/>
      <c r="D3" s="109"/>
      <c r="E3" s="109"/>
      <c r="F3" s="109"/>
      <c r="G3" s="109"/>
      <c r="H3" s="54" t="str">
        <f>ข้อมูลเบื้องต้น!N1</f>
        <v>version 1</v>
      </c>
    </row>
    <row r="4" spans="1:8" ht="30" customHeight="1" x14ac:dyDescent="0.55000000000000004">
      <c r="A4" s="476" t="s">
        <v>144</v>
      </c>
      <c r="B4" s="477"/>
      <c r="C4" s="478"/>
      <c r="D4" s="476" t="s">
        <v>341</v>
      </c>
      <c r="E4" s="477"/>
      <c r="F4" s="477"/>
      <c r="G4" s="477"/>
      <c r="H4" s="478"/>
    </row>
    <row r="5" spans="1:8" s="34" customFormat="1" ht="21.75" customHeight="1" x14ac:dyDescent="0.2">
      <c r="A5" s="110" t="s">
        <v>343</v>
      </c>
      <c r="C5" s="111"/>
      <c r="D5" s="34" t="s">
        <v>342</v>
      </c>
      <c r="H5" s="112"/>
    </row>
    <row r="6" spans="1:8" s="34" customFormat="1" ht="21.75" customHeight="1" x14ac:dyDescent="0.2">
      <c r="A6" s="113" t="s">
        <v>145</v>
      </c>
      <c r="B6" s="114"/>
      <c r="C6" s="115" t="s">
        <v>148</v>
      </c>
      <c r="D6" s="116" t="s">
        <v>16</v>
      </c>
      <c r="E6" s="117" t="str">
        <f>IF(C9&gt;=90,IF(C9&lt;=100,"X",""),"")</f>
        <v/>
      </c>
      <c r="F6" s="34" t="s">
        <v>17</v>
      </c>
      <c r="G6" s="34" t="s">
        <v>6</v>
      </c>
      <c r="H6" s="118" t="s">
        <v>151</v>
      </c>
    </row>
    <row r="7" spans="1:8" s="34" customFormat="1" ht="21.75" customHeight="1" x14ac:dyDescent="0.2">
      <c r="A7" s="490" t="s">
        <v>321</v>
      </c>
      <c r="B7" s="491"/>
      <c r="C7" s="119">
        <f>แบบประเมินผลสัมฤทธิ์งาน!J60</f>
        <v>0</v>
      </c>
      <c r="D7" s="116" t="s">
        <v>16</v>
      </c>
      <c r="E7" s="117" t="str">
        <f>IF(C9&gt;=80,IF(C9&lt;=89.99,"X",""),"")</f>
        <v/>
      </c>
      <c r="F7" s="34" t="s">
        <v>17</v>
      </c>
      <c r="G7" s="34" t="s">
        <v>7</v>
      </c>
      <c r="H7" s="118" t="s">
        <v>152</v>
      </c>
    </row>
    <row r="8" spans="1:8" s="34" customFormat="1" ht="21.75" customHeight="1" x14ac:dyDescent="0.2">
      <c r="A8" s="490" t="s">
        <v>146</v>
      </c>
      <c r="B8" s="491"/>
      <c r="C8" s="120">
        <f>แบบประเมินสมรรถนะ!E35</f>
        <v>0</v>
      </c>
      <c r="D8" s="116" t="s">
        <v>16</v>
      </c>
      <c r="E8" s="117" t="str">
        <f>IF(C9&gt;=70,IF(C9&lt;=79.99,"X",""),"")</f>
        <v/>
      </c>
      <c r="F8" s="34" t="s">
        <v>17</v>
      </c>
      <c r="G8" s="34" t="s">
        <v>8</v>
      </c>
      <c r="H8" s="118" t="s">
        <v>153</v>
      </c>
    </row>
    <row r="9" spans="1:8" s="34" customFormat="1" ht="21.75" customHeight="1" x14ac:dyDescent="0.2">
      <c r="A9" s="500" t="s">
        <v>147</v>
      </c>
      <c r="B9" s="501"/>
      <c r="C9" s="119">
        <f>SUM(C7:C8)</f>
        <v>0</v>
      </c>
      <c r="D9" s="116" t="s">
        <v>16</v>
      </c>
      <c r="E9" s="117" t="str">
        <f>IF(C9&gt;=60,IF(C9&lt;=69.99,"X",""),"")</f>
        <v/>
      </c>
      <c r="F9" s="34" t="s">
        <v>17</v>
      </c>
      <c r="G9" s="34" t="s">
        <v>323</v>
      </c>
      <c r="H9" s="118" t="s">
        <v>324</v>
      </c>
    </row>
    <row r="10" spans="1:8" s="7" customFormat="1" ht="27.75" customHeight="1" x14ac:dyDescent="0.2">
      <c r="A10" s="121"/>
      <c r="C10" s="122"/>
      <c r="D10" s="47" t="s">
        <v>16</v>
      </c>
      <c r="E10" s="43" t="str">
        <f>IF(C9&gt;=1,IF(C9&lt;=59.99,"X",""),"")</f>
        <v/>
      </c>
      <c r="F10" s="7" t="s">
        <v>17</v>
      </c>
      <c r="G10" s="34" t="s">
        <v>322</v>
      </c>
      <c r="H10" s="123" t="s">
        <v>325</v>
      </c>
    </row>
    <row r="11" spans="1:8" ht="24.95" customHeight="1" x14ac:dyDescent="0.55000000000000004">
      <c r="A11" s="476" t="s">
        <v>149</v>
      </c>
      <c r="B11" s="477"/>
      <c r="C11" s="478"/>
      <c r="D11" s="476" t="s">
        <v>150</v>
      </c>
      <c r="E11" s="477"/>
      <c r="F11" s="477"/>
      <c r="G11" s="477"/>
      <c r="H11" s="478"/>
    </row>
    <row r="12" spans="1:8" s="34" customFormat="1" ht="21.75" customHeight="1" x14ac:dyDescent="0.2">
      <c r="A12" s="484"/>
      <c r="B12" s="485"/>
      <c r="C12" s="499"/>
      <c r="D12" s="484"/>
      <c r="E12" s="485"/>
      <c r="F12" s="485"/>
      <c r="G12" s="485"/>
      <c r="H12" s="499"/>
    </row>
    <row r="13" spans="1:8" s="34" customFormat="1" ht="21.75" customHeight="1" x14ac:dyDescent="0.2">
      <c r="A13" s="423"/>
      <c r="B13" s="424"/>
      <c r="C13" s="425"/>
      <c r="D13" s="423"/>
      <c r="E13" s="424"/>
      <c r="F13" s="424"/>
      <c r="G13" s="424"/>
      <c r="H13" s="425"/>
    </row>
    <row r="14" spans="1:8" s="34" customFormat="1" ht="21.75" customHeight="1" x14ac:dyDescent="0.2">
      <c r="A14" s="423"/>
      <c r="B14" s="424"/>
      <c r="C14" s="425"/>
      <c r="D14" s="423"/>
      <c r="E14" s="424"/>
      <c r="F14" s="424"/>
      <c r="G14" s="424"/>
      <c r="H14" s="425"/>
    </row>
    <row r="15" spans="1:8" s="34" customFormat="1" ht="21.75" customHeight="1" x14ac:dyDescent="0.2">
      <c r="A15" s="423"/>
      <c r="B15" s="424"/>
      <c r="C15" s="425"/>
      <c r="D15" s="423"/>
      <c r="E15" s="424"/>
      <c r="F15" s="424"/>
      <c r="G15" s="424"/>
      <c r="H15" s="425"/>
    </row>
    <row r="16" spans="1:8" s="34" customFormat="1" ht="21.75" customHeight="1" x14ac:dyDescent="0.2">
      <c r="A16" s="423"/>
      <c r="B16" s="424"/>
      <c r="C16" s="425"/>
      <c r="D16" s="423"/>
      <c r="E16" s="424"/>
      <c r="F16" s="424"/>
      <c r="G16" s="424"/>
      <c r="H16" s="425"/>
    </row>
    <row r="17" spans="1:8" s="34" customFormat="1" ht="21.75" customHeight="1" x14ac:dyDescent="0.2">
      <c r="A17" s="423"/>
      <c r="B17" s="424"/>
      <c r="C17" s="425"/>
      <c r="D17" s="423"/>
      <c r="E17" s="424"/>
      <c r="F17" s="424"/>
      <c r="G17" s="424"/>
      <c r="H17" s="425"/>
    </row>
    <row r="18" spans="1:8" s="34" customFormat="1" ht="21.75" customHeight="1" x14ac:dyDescent="0.2">
      <c r="A18" s="423"/>
      <c r="B18" s="424"/>
      <c r="C18" s="425"/>
      <c r="D18" s="423"/>
      <c r="E18" s="424"/>
      <c r="F18" s="424"/>
      <c r="G18" s="424"/>
      <c r="H18" s="425"/>
    </row>
    <row r="19" spans="1:8" s="34" customFormat="1" ht="21.75" customHeight="1" x14ac:dyDescent="0.2">
      <c r="A19" s="423"/>
      <c r="B19" s="424"/>
      <c r="C19" s="425"/>
      <c r="D19" s="423"/>
      <c r="E19" s="424"/>
      <c r="F19" s="424"/>
      <c r="G19" s="424"/>
      <c r="H19" s="425"/>
    </row>
    <row r="20" spans="1:8" s="34" customFormat="1" ht="21.75" customHeight="1" x14ac:dyDescent="0.2">
      <c r="A20" s="423"/>
      <c r="B20" s="424"/>
      <c r="C20" s="425"/>
      <c r="D20" s="423"/>
      <c r="E20" s="424"/>
      <c r="F20" s="424"/>
      <c r="G20" s="424"/>
      <c r="H20" s="425"/>
    </row>
    <row r="21" spans="1:8" s="34" customFormat="1" ht="21.75" customHeight="1" x14ac:dyDescent="0.2">
      <c r="A21" s="423"/>
      <c r="B21" s="424"/>
      <c r="C21" s="425"/>
      <c r="D21" s="423"/>
      <c r="E21" s="424"/>
      <c r="F21" s="424"/>
      <c r="G21" s="424"/>
      <c r="H21" s="425"/>
    </row>
    <row r="22" spans="1:8" s="34" customFormat="1" ht="21.75" customHeight="1" x14ac:dyDescent="0.2">
      <c r="A22" s="423"/>
      <c r="B22" s="424"/>
      <c r="C22" s="425"/>
      <c r="D22" s="423"/>
      <c r="E22" s="424"/>
      <c r="F22" s="424"/>
      <c r="G22" s="424"/>
      <c r="H22" s="425"/>
    </row>
    <row r="23" spans="1:8" s="34" customFormat="1" ht="21.75" customHeight="1" x14ac:dyDescent="0.2">
      <c r="A23" s="423"/>
      <c r="B23" s="424"/>
      <c r="C23" s="425"/>
      <c r="D23" s="423"/>
      <c r="E23" s="424"/>
      <c r="F23" s="424"/>
      <c r="G23" s="424"/>
      <c r="H23" s="425"/>
    </row>
    <row r="24" spans="1:8" s="34" customFormat="1" ht="21.75" customHeight="1" x14ac:dyDescent="0.2">
      <c r="A24" s="502"/>
      <c r="B24" s="503"/>
      <c r="C24" s="504"/>
      <c r="D24" s="502"/>
      <c r="E24" s="503"/>
      <c r="F24" s="503"/>
      <c r="G24" s="503"/>
      <c r="H24" s="504"/>
    </row>
    <row r="25" spans="1:8" s="34" customFormat="1" ht="9" customHeight="1" x14ac:dyDescent="0.2">
      <c r="A25" s="191"/>
      <c r="B25" s="191"/>
      <c r="C25" s="191"/>
      <c r="D25" s="148"/>
      <c r="E25" s="148"/>
      <c r="F25" s="148"/>
      <c r="G25" s="148"/>
      <c r="H25" s="148"/>
    </row>
    <row r="26" spans="1:8" ht="30" customHeight="1" x14ac:dyDescent="0.55000000000000004">
      <c r="A26" s="108" t="s">
        <v>154</v>
      </c>
      <c r="B26" s="108"/>
      <c r="C26" s="109"/>
      <c r="D26" s="109"/>
      <c r="E26" s="109"/>
      <c r="F26" s="109"/>
      <c r="G26" s="109"/>
      <c r="H26" s="54"/>
    </row>
    <row r="27" spans="1:8" s="34" customFormat="1" ht="24.95" customHeight="1" x14ac:dyDescent="0.5">
      <c r="A27" s="476" t="s">
        <v>155</v>
      </c>
      <c r="B27" s="477"/>
      <c r="C27" s="478"/>
      <c r="D27" s="476" t="s">
        <v>156</v>
      </c>
      <c r="E27" s="477"/>
      <c r="F27" s="477"/>
      <c r="G27" s="477"/>
      <c r="H27" s="478"/>
    </row>
    <row r="28" spans="1:8" s="34" customFormat="1" ht="21.75" customHeight="1" x14ac:dyDescent="0.2">
      <c r="A28" s="484"/>
      <c r="B28" s="485"/>
      <c r="C28" s="499"/>
      <c r="D28" s="484"/>
      <c r="E28" s="485"/>
      <c r="F28" s="485"/>
      <c r="G28" s="485"/>
      <c r="H28" s="499"/>
    </row>
    <row r="29" spans="1:8" s="34" customFormat="1" ht="21.75" customHeight="1" x14ac:dyDescent="0.2">
      <c r="A29" s="484"/>
      <c r="B29" s="485"/>
      <c r="C29" s="499"/>
      <c r="D29" s="484"/>
      <c r="E29" s="485"/>
      <c r="F29" s="485"/>
      <c r="G29" s="485"/>
      <c r="H29" s="499"/>
    </row>
    <row r="30" spans="1:8" s="34" customFormat="1" ht="21.75" customHeight="1" x14ac:dyDescent="0.2">
      <c r="A30" s="484"/>
      <c r="B30" s="485"/>
      <c r="C30" s="499"/>
      <c r="D30" s="484"/>
      <c r="E30" s="485"/>
      <c r="F30" s="485"/>
      <c r="G30" s="485"/>
      <c r="H30" s="499"/>
    </row>
    <row r="31" spans="1:8" s="34" customFormat="1" ht="21.75" customHeight="1" x14ac:dyDescent="0.2">
      <c r="A31" s="492"/>
      <c r="B31" s="493"/>
      <c r="C31" s="494"/>
      <c r="D31" s="495"/>
      <c r="E31" s="496"/>
      <c r="F31" s="496"/>
      <c r="G31" s="496"/>
      <c r="H31" s="497"/>
    </row>
    <row r="32" spans="1:8" s="34" customFormat="1" ht="21.75" customHeight="1" x14ac:dyDescent="0.2">
      <c r="A32" s="468" t="str">
        <f>'แบบบันทึกข้อตกลง(สมรรถนะ)'!B40</f>
        <v>ลงชื่อ ...........…………………………..………………………</v>
      </c>
      <c r="B32" s="432"/>
      <c r="C32" s="469"/>
      <c r="D32" s="444" t="s">
        <v>166</v>
      </c>
      <c r="E32" s="445"/>
      <c r="F32" s="445"/>
      <c r="G32" s="445"/>
      <c r="H32" s="446"/>
    </row>
    <row r="33" spans="1:8" s="34" customFormat="1" ht="21.75" customHeight="1" x14ac:dyDescent="0.2">
      <c r="A33" s="468" t="str">
        <f>'แบบบันทึกข้อตกลง(สมรรถนะ)'!B41</f>
        <v>(                                                                    )</v>
      </c>
      <c r="B33" s="432"/>
      <c r="C33" s="469"/>
      <c r="D33" s="444" t="str">
        <f>IF(ข้อมูลเบื้องต้น!G32&gt;"-",CONCATENATE("( ",ข้อมูลเบื้องต้น!G32," )"),"(                                                                    )")</f>
        <v>( อาจารย์ ดร.ชิษณุพงศ์   อินทรเกษม )</v>
      </c>
      <c r="E33" s="445"/>
      <c r="F33" s="445"/>
      <c r="G33" s="445"/>
      <c r="H33" s="446"/>
    </row>
    <row r="34" spans="1:8" s="34" customFormat="1" ht="21.75" customHeight="1" x14ac:dyDescent="0.2">
      <c r="A34" s="468" t="str">
        <f>แบบประเมินผลสัมฤทธิ์งาน!F67</f>
        <v>ตำแหน่ง ……………………………………………………….</v>
      </c>
      <c r="B34" s="432"/>
      <c r="C34" s="469"/>
      <c r="D34" s="444" t="str">
        <f>IF(ข้อมูลเบื้องต้น!G33&gt;"-",CONCATENATE( "ตำแหน่ง ",ข้อมูลเบื้องต้น!G33),"ตำแหน่ง …………………………………………….")</f>
        <v>ตำแหน่ง รองผู้อำนวยการฝ่ายบริหาร</v>
      </c>
      <c r="E34" s="445"/>
      <c r="F34" s="445"/>
      <c r="G34" s="445"/>
      <c r="H34" s="446"/>
    </row>
    <row r="35" spans="1:8" s="34" customFormat="1" ht="27" customHeight="1" x14ac:dyDescent="0.2">
      <c r="A35" s="470" t="s">
        <v>165</v>
      </c>
      <c r="B35" s="471"/>
      <c r="C35" s="472"/>
      <c r="D35" s="498" t="s">
        <v>165</v>
      </c>
      <c r="E35" s="482"/>
      <c r="F35" s="482"/>
      <c r="G35" s="482"/>
      <c r="H35" s="483"/>
    </row>
    <row r="36" spans="1:8" s="34" customFormat="1" ht="24.95" customHeight="1" x14ac:dyDescent="0.5">
      <c r="A36" s="476" t="s">
        <v>157</v>
      </c>
      <c r="B36" s="477"/>
      <c r="C36" s="477"/>
      <c r="D36" s="477"/>
      <c r="E36" s="477"/>
      <c r="F36" s="477"/>
      <c r="G36" s="477"/>
      <c r="H36" s="478"/>
    </row>
    <row r="37" spans="1:8" s="34" customFormat="1" ht="21.75" customHeight="1" x14ac:dyDescent="0.2">
      <c r="A37" s="484"/>
      <c r="B37" s="485"/>
      <c r="C37" s="485"/>
      <c r="D37" s="460"/>
      <c r="E37" s="460"/>
      <c r="F37" s="460"/>
      <c r="G37" s="460"/>
      <c r="H37" s="461"/>
    </row>
    <row r="38" spans="1:8" s="34" customFormat="1" ht="21.75" customHeight="1" x14ac:dyDescent="0.2">
      <c r="A38" s="484"/>
      <c r="B38" s="485"/>
      <c r="C38" s="485"/>
      <c r="D38" s="488" t="s">
        <v>166</v>
      </c>
      <c r="E38" s="488"/>
      <c r="F38" s="488"/>
      <c r="G38" s="488"/>
      <c r="H38" s="489"/>
    </row>
    <row r="39" spans="1:8" s="34" customFormat="1" ht="21.75" customHeight="1" x14ac:dyDescent="0.2">
      <c r="A39" s="484"/>
      <c r="B39" s="485"/>
      <c r="C39" s="485"/>
      <c r="D39" s="445" t="str">
        <f>IF(ข้อมูลเบื้องต้น!G35&gt;"-",CONCATENATE("( ",ข้อมูลเบื้องต้น!G35," )"),"(                                                                    )")</f>
        <v>( ผู้ช่วยศาสตราจารย์  นายแพทย์วรพล  อร่ามรัศมีกุล )</v>
      </c>
      <c r="E39" s="445"/>
      <c r="F39" s="445"/>
      <c r="G39" s="445"/>
      <c r="H39" s="446"/>
    </row>
    <row r="40" spans="1:8" s="34" customFormat="1" ht="21.75" customHeight="1" x14ac:dyDescent="0.2">
      <c r="A40" s="484"/>
      <c r="B40" s="485"/>
      <c r="C40" s="485"/>
      <c r="D40" s="445" t="str">
        <f>IF(ข้อมูลเบื้องต้น!G36&gt;"-",CONCATENATE( "ตำแหน่ง ",ข้อมูลเบื้องต้น!G36),"ตำแหน่ง …………………………………………….")</f>
        <v>ตำแหน่ง ผู้อำนวยการสำนักหอสมุดกลาง</v>
      </c>
      <c r="E40" s="445"/>
      <c r="F40" s="445"/>
      <c r="G40" s="445"/>
      <c r="H40" s="446"/>
    </row>
    <row r="41" spans="1:8" s="34" customFormat="1" ht="21.75" customHeight="1" x14ac:dyDescent="0.2">
      <c r="A41" s="486"/>
      <c r="B41" s="487"/>
      <c r="C41" s="487"/>
      <c r="D41" s="482" t="s">
        <v>165</v>
      </c>
      <c r="E41" s="482"/>
      <c r="F41" s="482"/>
      <c r="G41" s="482"/>
      <c r="H41" s="483"/>
    </row>
    <row r="42" spans="1:8" ht="30" customHeight="1" x14ac:dyDescent="0.55000000000000004">
      <c r="A42" s="108" t="s">
        <v>312</v>
      </c>
      <c r="B42" s="108"/>
      <c r="C42" s="109"/>
      <c r="D42" s="109"/>
      <c r="E42" s="109"/>
      <c r="F42" s="109"/>
      <c r="G42" s="109"/>
      <c r="H42" s="54"/>
    </row>
    <row r="43" spans="1:8" s="34" customFormat="1" ht="24.95" customHeight="1" x14ac:dyDescent="0.5">
      <c r="A43" s="476" t="s">
        <v>143</v>
      </c>
      <c r="B43" s="477"/>
      <c r="C43" s="478"/>
      <c r="D43" s="476" t="s">
        <v>4</v>
      </c>
      <c r="E43" s="477"/>
      <c r="F43" s="477"/>
      <c r="G43" s="477"/>
      <c r="H43" s="478"/>
    </row>
    <row r="44" spans="1:8" s="34" customFormat="1" ht="21.75" customHeight="1" x14ac:dyDescent="0.2">
      <c r="A44" s="447" t="s">
        <v>314</v>
      </c>
      <c r="B44" s="448"/>
      <c r="C44" s="449"/>
      <c r="D44" s="479" t="s">
        <v>313</v>
      </c>
      <c r="E44" s="480"/>
      <c r="F44" s="480"/>
      <c r="G44" s="480"/>
      <c r="H44" s="481"/>
    </row>
    <row r="45" spans="1:8" s="34" customFormat="1" ht="21.75" customHeight="1" x14ac:dyDescent="0.2">
      <c r="A45" s="441" t="s">
        <v>442</v>
      </c>
      <c r="B45" s="442"/>
      <c r="C45" s="443"/>
      <c r="D45" s="459"/>
      <c r="E45" s="460"/>
      <c r="F45" s="460"/>
      <c r="G45" s="460"/>
      <c r="H45" s="461"/>
    </row>
    <row r="46" spans="1:8" s="34" customFormat="1" ht="21.75" customHeight="1" x14ac:dyDescent="0.2">
      <c r="A46" s="447"/>
      <c r="B46" s="448"/>
      <c r="C46" s="449"/>
      <c r="D46" s="459"/>
      <c r="E46" s="460"/>
      <c r="F46" s="460"/>
      <c r="G46" s="460"/>
      <c r="H46" s="461"/>
    </row>
    <row r="47" spans="1:8" s="34" customFormat="1" ht="21.75" customHeight="1" x14ac:dyDescent="0.2">
      <c r="A47" s="441"/>
      <c r="B47" s="442"/>
      <c r="C47" s="443"/>
      <c r="D47" s="444" t="s">
        <v>168</v>
      </c>
      <c r="E47" s="445"/>
      <c r="F47" s="445"/>
      <c r="G47" s="445"/>
      <c r="H47" s="446"/>
    </row>
    <row r="48" spans="1:8" s="34" customFormat="1" ht="21.75" customHeight="1" x14ac:dyDescent="0.2">
      <c r="A48" s="447"/>
      <c r="B48" s="448"/>
      <c r="C48" s="449"/>
      <c r="D48" s="444" t="str">
        <f>'แบบบันทึกข้อตกลง(สมรรถนะ)'!A41</f>
        <v>(                                                                    )</v>
      </c>
      <c r="E48" s="445"/>
      <c r="F48" s="445"/>
      <c r="G48" s="445"/>
      <c r="H48" s="446"/>
    </row>
    <row r="49" spans="1:8" s="34" customFormat="1" ht="21.75" customHeight="1" x14ac:dyDescent="0.2">
      <c r="A49" s="447" t="s">
        <v>158</v>
      </c>
      <c r="B49" s="448"/>
      <c r="C49" s="449"/>
      <c r="D49" s="444" t="str">
        <f>'แบบบันทึกข้อตกลง(สมรรถนะ)'!A42</f>
        <v>ตำแหน่ง ……………………………………………………….</v>
      </c>
      <c r="E49" s="445"/>
      <c r="F49" s="445"/>
      <c r="G49" s="445"/>
      <c r="H49" s="446"/>
    </row>
    <row r="50" spans="1:8" s="34" customFormat="1" ht="21.75" customHeight="1" x14ac:dyDescent="0.2">
      <c r="A50" s="447" t="s">
        <v>159</v>
      </c>
      <c r="B50" s="448"/>
      <c r="C50" s="449"/>
      <c r="D50" s="450" t="str">
        <f>'แบบบันทึกข้อตกลง(สมรรถนะ)'!A43</f>
        <v/>
      </c>
      <c r="E50" s="451"/>
      <c r="F50" s="451"/>
      <c r="G50" s="451"/>
      <c r="H50" s="452"/>
    </row>
    <row r="51" spans="1:8" s="34" customFormat="1" ht="21.75" customHeight="1" x14ac:dyDescent="0.2">
      <c r="A51" s="453" t="s">
        <v>161</v>
      </c>
      <c r="B51" s="454"/>
      <c r="C51" s="455"/>
      <c r="D51" s="444" t="s">
        <v>160</v>
      </c>
      <c r="E51" s="445"/>
      <c r="F51" s="445"/>
      <c r="G51" s="445"/>
      <c r="H51" s="446"/>
    </row>
    <row r="52" spans="1:8" s="34" customFormat="1" ht="21.75" customHeight="1" x14ac:dyDescent="0.2">
      <c r="A52" s="456" t="s">
        <v>162</v>
      </c>
      <c r="B52" s="457"/>
      <c r="C52" s="458"/>
      <c r="D52" s="459"/>
      <c r="E52" s="460"/>
      <c r="F52" s="460"/>
      <c r="G52" s="460"/>
      <c r="H52" s="461"/>
    </row>
    <row r="53" spans="1:8" s="34" customFormat="1" ht="21.75" customHeight="1" x14ac:dyDescent="0.2">
      <c r="A53" s="462"/>
      <c r="B53" s="463"/>
      <c r="C53" s="464"/>
      <c r="D53" s="465"/>
      <c r="E53" s="466"/>
      <c r="F53" s="466"/>
      <c r="G53" s="466"/>
      <c r="H53" s="467"/>
    </row>
    <row r="54" spans="1:8" s="34" customFormat="1" ht="21.75" customHeight="1" x14ac:dyDescent="0.2">
      <c r="A54" s="468" t="s">
        <v>167</v>
      </c>
      <c r="B54" s="432"/>
      <c r="C54" s="469"/>
      <c r="D54" s="459"/>
      <c r="E54" s="460"/>
      <c r="F54" s="460"/>
      <c r="G54" s="460"/>
      <c r="H54" s="461"/>
    </row>
    <row r="55" spans="1:8" s="34" customFormat="1" ht="21.75" customHeight="1" x14ac:dyDescent="0.2">
      <c r="A55" s="470" t="s">
        <v>160</v>
      </c>
      <c r="B55" s="471"/>
      <c r="C55" s="472"/>
      <c r="D55" s="473"/>
      <c r="E55" s="474"/>
      <c r="F55" s="474"/>
      <c r="G55" s="474"/>
      <c r="H55" s="475"/>
    </row>
    <row r="56" spans="1:8" s="34" customFormat="1" ht="9" customHeight="1" x14ac:dyDescent="0.2">
      <c r="A56" s="124"/>
      <c r="B56" s="124"/>
      <c r="C56" s="125"/>
      <c r="D56" s="124"/>
      <c r="E56" s="45"/>
      <c r="F56" s="124"/>
      <c r="G56" s="124"/>
      <c r="H56" s="126"/>
    </row>
    <row r="57" spans="1:8" ht="30" customHeight="1" x14ac:dyDescent="0.55000000000000004">
      <c r="A57" s="108" t="s">
        <v>315</v>
      </c>
      <c r="B57" s="108"/>
      <c r="C57" s="109"/>
      <c r="D57" s="109"/>
      <c r="E57" s="109"/>
      <c r="F57" s="109"/>
      <c r="G57" s="109"/>
      <c r="H57" s="54"/>
    </row>
    <row r="58" spans="1:8" s="34" customFormat="1" ht="21.75" customHeight="1" x14ac:dyDescent="0.2">
      <c r="A58" s="127" t="s">
        <v>163</v>
      </c>
      <c r="B58" s="104"/>
      <c r="C58" s="125"/>
      <c r="D58" s="124"/>
      <c r="E58" s="45"/>
      <c r="F58" s="124"/>
      <c r="G58" s="124"/>
      <c r="H58" s="126"/>
    </row>
    <row r="59" spans="1:8" s="34" customFormat="1" ht="21.75" customHeight="1" x14ac:dyDescent="0.2">
      <c r="A59" s="190" t="s">
        <v>316</v>
      </c>
      <c r="B59" s="438" t="s">
        <v>317</v>
      </c>
      <c r="C59" s="438"/>
      <c r="D59" s="438" t="s">
        <v>3</v>
      </c>
      <c r="E59" s="438"/>
      <c r="F59" s="438"/>
      <c r="G59" s="438"/>
      <c r="H59" s="190" t="s">
        <v>164</v>
      </c>
    </row>
    <row r="60" spans="1:8" s="34" customFormat="1" ht="21.75" customHeight="1" x14ac:dyDescent="0.2">
      <c r="A60" s="209"/>
      <c r="B60" s="439"/>
      <c r="C60" s="439"/>
      <c r="D60" s="440"/>
      <c r="E60" s="440"/>
      <c r="F60" s="440"/>
      <c r="G60" s="440"/>
      <c r="H60" s="209"/>
    </row>
    <row r="61" spans="1:8" s="34" customFormat="1" ht="21.75" customHeight="1" x14ac:dyDescent="0.2">
      <c r="A61" s="210"/>
      <c r="B61" s="434"/>
      <c r="C61" s="434"/>
      <c r="D61" s="435"/>
      <c r="E61" s="435"/>
      <c r="F61" s="435"/>
      <c r="G61" s="435"/>
      <c r="H61" s="210"/>
    </row>
    <row r="62" spans="1:8" s="34" customFormat="1" ht="21.75" customHeight="1" x14ac:dyDescent="0.2">
      <c r="A62" s="210"/>
      <c r="B62" s="434"/>
      <c r="C62" s="434"/>
      <c r="D62" s="435"/>
      <c r="E62" s="435"/>
      <c r="F62" s="435"/>
      <c r="G62" s="435"/>
      <c r="H62" s="210"/>
    </row>
    <row r="63" spans="1:8" s="34" customFormat="1" ht="21.75" customHeight="1" x14ac:dyDescent="0.2">
      <c r="A63" s="210"/>
      <c r="B63" s="434"/>
      <c r="C63" s="434"/>
      <c r="D63" s="435"/>
      <c r="E63" s="435"/>
      <c r="F63" s="435"/>
      <c r="G63" s="435"/>
      <c r="H63" s="210"/>
    </row>
    <row r="64" spans="1:8" s="34" customFormat="1" ht="21.75" customHeight="1" x14ac:dyDescent="0.2">
      <c r="A64" s="210"/>
      <c r="B64" s="434"/>
      <c r="C64" s="434"/>
      <c r="D64" s="435"/>
      <c r="E64" s="435"/>
      <c r="F64" s="435"/>
      <c r="G64" s="435"/>
      <c r="H64" s="210"/>
    </row>
    <row r="65" spans="1:8" s="34" customFormat="1" ht="21.75" customHeight="1" x14ac:dyDescent="0.2">
      <c r="A65" s="210"/>
      <c r="B65" s="434"/>
      <c r="C65" s="434"/>
      <c r="D65" s="435"/>
      <c r="E65" s="435"/>
      <c r="F65" s="435"/>
      <c r="G65" s="435"/>
      <c r="H65" s="210"/>
    </row>
    <row r="66" spans="1:8" s="34" customFormat="1" ht="21.75" customHeight="1" x14ac:dyDescent="0.2">
      <c r="A66" s="210"/>
      <c r="B66" s="434"/>
      <c r="C66" s="434"/>
      <c r="D66" s="435"/>
      <c r="E66" s="435"/>
      <c r="F66" s="435"/>
      <c r="G66" s="435"/>
      <c r="H66" s="210"/>
    </row>
    <row r="67" spans="1:8" s="34" customFormat="1" ht="21.75" customHeight="1" x14ac:dyDescent="0.2">
      <c r="A67" s="210"/>
      <c r="B67" s="434"/>
      <c r="C67" s="434"/>
      <c r="D67" s="435"/>
      <c r="E67" s="435"/>
      <c r="F67" s="435"/>
      <c r="G67" s="435"/>
      <c r="H67" s="210"/>
    </row>
    <row r="68" spans="1:8" s="34" customFormat="1" ht="21.75" customHeight="1" x14ac:dyDescent="0.2">
      <c r="A68" s="210"/>
      <c r="B68" s="434"/>
      <c r="C68" s="434"/>
      <c r="D68" s="435"/>
      <c r="E68" s="435"/>
      <c r="F68" s="435"/>
      <c r="G68" s="435"/>
      <c r="H68" s="210"/>
    </row>
    <row r="69" spans="1:8" s="34" customFormat="1" ht="21.75" customHeight="1" x14ac:dyDescent="0.2">
      <c r="A69" s="210"/>
      <c r="B69" s="434"/>
      <c r="C69" s="434"/>
      <c r="D69" s="435"/>
      <c r="E69" s="435"/>
      <c r="F69" s="435"/>
      <c r="G69" s="435"/>
      <c r="H69" s="210"/>
    </row>
    <row r="70" spans="1:8" s="34" customFormat="1" ht="21.75" customHeight="1" x14ac:dyDescent="0.2">
      <c r="A70" s="210"/>
      <c r="B70" s="434"/>
      <c r="C70" s="434"/>
      <c r="D70" s="435"/>
      <c r="E70" s="435"/>
      <c r="F70" s="435"/>
      <c r="G70" s="435"/>
      <c r="H70" s="210"/>
    </row>
    <row r="71" spans="1:8" s="34" customFormat="1" ht="21.75" customHeight="1" x14ac:dyDescent="0.2">
      <c r="A71" s="210"/>
      <c r="B71" s="434"/>
      <c r="C71" s="434"/>
      <c r="D71" s="435"/>
      <c r="E71" s="435"/>
      <c r="F71" s="435"/>
      <c r="G71" s="435"/>
      <c r="H71" s="210"/>
    </row>
    <row r="72" spans="1:8" s="34" customFormat="1" ht="21.75" customHeight="1" x14ac:dyDescent="0.2">
      <c r="A72" s="210"/>
      <c r="B72" s="434"/>
      <c r="C72" s="434"/>
      <c r="D72" s="435"/>
      <c r="E72" s="435"/>
      <c r="F72" s="435"/>
      <c r="G72" s="435"/>
      <c r="H72" s="210"/>
    </row>
    <row r="73" spans="1:8" s="34" customFormat="1" ht="21.75" customHeight="1" x14ac:dyDescent="0.2">
      <c r="A73" s="211"/>
      <c r="B73" s="436"/>
      <c r="C73" s="436"/>
      <c r="D73" s="437"/>
      <c r="E73" s="437"/>
      <c r="F73" s="437"/>
      <c r="G73" s="437"/>
      <c r="H73" s="211"/>
    </row>
    <row r="74" spans="1:8" s="34" customFormat="1" ht="22.5" customHeight="1" x14ac:dyDescent="0.45">
      <c r="A74" s="208" t="s">
        <v>5</v>
      </c>
      <c r="B74" s="206"/>
      <c r="C74" s="206"/>
      <c r="D74" s="206"/>
      <c r="E74" s="206"/>
      <c r="F74" s="206"/>
      <c r="G74" s="206"/>
      <c r="H74" s="206"/>
    </row>
    <row r="75" spans="1:8" s="34" customFormat="1" ht="22.5" customHeight="1" x14ac:dyDescent="0.2">
      <c r="A75" s="207" t="s">
        <v>326</v>
      </c>
      <c r="B75" s="205"/>
      <c r="C75" s="204" t="s">
        <v>213</v>
      </c>
      <c r="D75" s="204"/>
      <c r="E75" s="204"/>
      <c r="F75" s="204"/>
      <c r="G75" s="204" t="s">
        <v>208</v>
      </c>
    </row>
    <row r="76" spans="1:8" s="34" customFormat="1" ht="22.5" customHeight="1" x14ac:dyDescent="0.2">
      <c r="A76" s="207" t="s">
        <v>210</v>
      </c>
      <c r="B76" s="205"/>
      <c r="C76" s="204" t="s">
        <v>214</v>
      </c>
      <c r="D76" s="204"/>
      <c r="E76" s="204"/>
      <c r="F76" s="204"/>
      <c r="G76" s="204" t="s">
        <v>318</v>
      </c>
    </row>
    <row r="77" spans="1:8" s="34" customFormat="1" ht="22.5" customHeight="1" x14ac:dyDescent="0.2">
      <c r="A77" s="207" t="s">
        <v>211</v>
      </c>
      <c r="B77" s="205"/>
      <c r="C77" s="204" t="s">
        <v>215</v>
      </c>
      <c r="D77" s="204"/>
      <c r="E77" s="204"/>
      <c r="F77" s="204"/>
      <c r="G77" s="204" t="s">
        <v>319</v>
      </c>
    </row>
    <row r="78" spans="1:8" s="34" customFormat="1" ht="22.5" customHeight="1" x14ac:dyDescent="0.2">
      <c r="A78" s="207" t="s">
        <v>212</v>
      </c>
      <c r="B78" s="205"/>
      <c r="C78" s="204" t="s">
        <v>216</v>
      </c>
      <c r="D78" s="204"/>
      <c r="E78" s="204"/>
      <c r="F78" s="204"/>
      <c r="G78" s="204" t="s">
        <v>209</v>
      </c>
    </row>
    <row r="79" spans="1:8" s="34" customFormat="1" ht="22.5" customHeight="1" x14ac:dyDescent="0.2">
      <c r="A79" s="205"/>
      <c r="B79" s="205"/>
      <c r="C79" s="205"/>
      <c r="D79" s="205"/>
      <c r="E79" s="205"/>
      <c r="F79" s="205"/>
      <c r="G79" s="205"/>
      <c r="H79" s="204"/>
    </row>
    <row r="80" spans="1:8" s="34" customFormat="1" ht="22.5" customHeight="1" x14ac:dyDescent="0.2">
      <c r="A80" s="205"/>
      <c r="B80" s="205"/>
      <c r="C80" s="205"/>
      <c r="D80" s="205"/>
      <c r="E80" s="205"/>
      <c r="F80" s="205"/>
      <c r="G80" s="205"/>
      <c r="H80" s="204"/>
    </row>
    <row r="81" spans="1:8" s="34" customFormat="1" ht="22.5" customHeight="1" x14ac:dyDescent="0.2">
      <c r="A81" s="428"/>
      <c r="B81" s="428"/>
      <c r="C81" s="428"/>
      <c r="D81" s="429"/>
      <c r="E81" s="429"/>
      <c r="F81" s="429"/>
      <c r="G81" s="429"/>
      <c r="H81" s="429"/>
    </row>
    <row r="82" spans="1:8" s="34" customFormat="1" ht="21.75" customHeight="1" x14ac:dyDescent="0.2">
      <c r="A82" s="431" t="s">
        <v>168</v>
      </c>
      <c r="B82" s="431"/>
      <c r="C82" s="431"/>
      <c r="D82" s="430" t="s">
        <v>167</v>
      </c>
      <c r="E82" s="430"/>
      <c r="F82" s="430"/>
      <c r="G82" s="430"/>
      <c r="H82" s="430"/>
    </row>
    <row r="83" spans="1:8" s="34" customFormat="1" ht="21.75" customHeight="1" x14ac:dyDescent="0.2">
      <c r="A83" s="432" t="str">
        <f>'แบบบันทึกข้อตกลง(สมรรถนะ)'!A41</f>
        <v>(                                                                    )</v>
      </c>
      <c r="B83" s="432"/>
      <c r="C83" s="432"/>
      <c r="D83" s="433" t="str">
        <f>'แบบบันทึกข้อตกลง(สมรรถนะ)'!B41</f>
        <v>(                                                                    )</v>
      </c>
      <c r="E83" s="433"/>
      <c r="F83" s="433"/>
      <c r="G83" s="433"/>
      <c r="H83" s="433"/>
    </row>
    <row r="84" spans="1:8" s="34" customFormat="1" ht="21.75" customHeight="1" x14ac:dyDescent="0.2">
      <c r="A84" s="432" t="str">
        <f>'แบบบันทึกข้อตกลง(สมรรถนะ)'!A42</f>
        <v>ตำแหน่ง ……………………………………………………….</v>
      </c>
      <c r="B84" s="432"/>
      <c r="C84" s="432"/>
      <c r="D84" s="433" t="str">
        <f>แบบประเมินผลสัมฤทธิ์งาน!F67</f>
        <v>ตำแหน่ง ……………………………………………………….</v>
      </c>
      <c r="E84" s="433"/>
      <c r="F84" s="433"/>
      <c r="G84" s="433"/>
      <c r="H84" s="433"/>
    </row>
    <row r="85" spans="1:8" s="34" customFormat="1" ht="21.75" customHeight="1" x14ac:dyDescent="0.2">
      <c r="A85" s="426" t="str">
        <f>'แบบบันทึกข้อตกลง(สมรรถนะ)'!A43</f>
        <v/>
      </c>
      <c r="B85" s="426"/>
      <c r="C85" s="426"/>
      <c r="D85" s="427"/>
      <c r="E85" s="427"/>
      <c r="F85" s="427"/>
      <c r="G85" s="427"/>
      <c r="H85" s="427"/>
    </row>
    <row r="86" spans="1:8" s="34" customFormat="1" ht="21.75" customHeight="1" x14ac:dyDescent="0.2">
      <c r="A86" s="432" t="s">
        <v>160</v>
      </c>
      <c r="B86" s="432"/>
      <c r="C86" s="432"/>
      <c r="D86" s="433" t="s">
        <v>160</v>
      </c>
      <c r="E86" s="433"/>
      <c r="F86" s="433"/>
      <c r="G86" s="433"/>
      <c r="H86" s="433"/>
    </row>
    <row r="87" spans="1:8" x14ac:dyDescent="0.55000000000000004">
      <c r="A87" s="431"/>
      <c r="B87" s="431"/>
      <c r="C87" s="431"/>
      <c r="D87" s="430"/>
      <c r="E87" s="430"/>
      <c r="F87" s="430"/>
      <c r="G87" s="430"/>
      <c r="H87" s="430"/>
    </row>
  </sheetData>
  <sheetProtection formatRows="0" selectLockedCells="1"/>
  <mergeCells count="134">
    <mergeCell ref="D86:H86"/>
    <mergeCell ref="D87:H87"/>
    <mergeCell ref="A86:C86"/>
    <mergeCell ref="A87:C87"/>
    <mergeCell ref="A1:H1"/>
    <mergeCell ref="A37:C37"/>
    <mergeCell ref="D37:H37"/>
    <mergeCell ref="A14:C14"/>
    <mergeCell ref="D14:H14"/>
    <mergeCell ref="A4:C4"/>
    <mergeCell ref="D4:H4"/>
    <mergeCell ref="A11:C11"/>
    <mergeCell ref="D11:H11"/>
    <mergeCell ref="A12:C12"/>
    <mergeCell ref="A13:C13"/>
    <mergeCell ref="A22:C22"/>
    <mergeCell ref="A21:C21"/>
    <mergeCell ref="A23:C23"/>
    <mergeCell ref="A19:C19"/>
    <mergeCell ref="A20:C20"/>
    <mergeCell ref="D12:H12"/>
    <mergeCell ref="D13:H13"/>
    <mergeCell ref="D22:H22"/>
    <mergeCell ref="D23:H23"/>
    <mergeCell ref="D19:H19"/>
    <mergeCell ref="D20:H20"/>
    <mergeCell ref="D21:H21"/>
    <mergeCell ref="A7:B7"/>
    <mergeCell ref="A8:B8"/>
    <mergeCell ref="A31:C31"/>
    <mergeCell ref="A32:C32"/>
    <mergeCell ref="A34:C34"/>
    <mergeCell ref="A35:C35"/>
    <mergeCell ref="D31:H31"/>
    <mergeCell ref="D32:H32"/>
    <mergeCell ref="D34:H34"/>
    <mergeCell ref="D35:H35"/>
    <mergeCell ref="A28:C28"/>
    <mergeCell ref="D28:H28"/>
    <mergeCell ref="A29:C29"/>
    <mergeCell ref="D29:H29"/>
    <mergeCell ref="A30:C30"/>
    <mergeCell ref="D30:H30"/>
    <mergeCell ref="A9:B9"/>
    <mergeCell ref="A24:C24"/>
    <mergeCell ref="D24:H24"/>
    <mergeCell ref="A27:C27"/>
    <mergeCell ref="D27:H27"/>
    <mergeCell ref="D41:H41"/>
    <mergeCell ref="A33:C33"/>
    <mergeCell ref="D33:H33"/>
    <mergeCell ref="A39:C39"/>
    <mergeCell ref="D39:H39"/>
    <mergeCell ref="A40:C40"/>
    <mergeCell ref="D40:H40"/>
    <mergeCell ref="A41:C41"/>
    <mergeCell ref="A36:C36"/>
    <mergeCell ref="D36:H36"/>
    <mergeCell ref="A38:C38"/>
    <mergeCell ref="D38:H38"/>
    <mergeCell ref="A55:C55"/>
    <mergeCell ref="D55:H55"/>
    <mergeCell ref="A43:C43"/>
    <mergeCell ref="D43:H43"/>
    <mergeCell ref="A44:C44"/>
    <mergeCell ref="D44:H44"/>
    <mergeCell ref="A45:C45"/>
    <mergeCell ref="D45:H45"/>
    <mergeCell ref="A46:C46"/>
    <mergeCell ref="D46:H46"/>
    <mergeCell ref="D59:G59"/>
    <mergeCell ref="B59:C59"/>
    <mergeCell ref="B60:C60"/>
    <mergeCell ref="D60:G60"/>
    <mergeCell ref="B61:C61"/>
    <mergeCell ref="D61:G61"/>
    <mergeCell ref="B62:C62"/>
    <mergeCell ref="D62:G62"/>
    <mergeCell ref="A47:C47"/>
    <mergeCell ref="D47:H47"/>
    <mergeCell ref="A48:C48"/>
    <mergeCell ref="D48:H48"/>
    <mergeCell ref="A49:C49"/>
    <mergeCell ref="D49:H49"/>
    <mergeCell ref="A50:C50"/>
    <mergeCell ref="D50:H50"/>
    <mergeCell ref="A51:C51"/>
    <mergeCell ref="D51:H51"/>
    <mergeCell ref="A52:C52"/>
    <mergeCell ref="D52:H52"/>
    <mergeCell ref="A53:C53"/>
    <mergeCell ref="D53:H53"/>
    <mergeCell ref="A54:C54"/>
    <mergeCell ref="D54:H54"/>
    <mergeCell ref="B69:C69"/>
    <mergeCell ref="D69:G69"/>
    <mergeCell ref="B70:C70"/>
    <mergeCell ref="D70:G70"/>
    <mergeCell ref="B71:C71"/>
    <mergeCell ref="D71:G71"/>
    <mergeCell ref="B63:C63"/>
    <mergeCell ref="D63:G63"/>
    <mergeCell ref="B64:C64"/>
    <mergeCell ref="D64:G64"/>
    <mergeCell ref="B65:C65"/>
    <mergeCell ref="D65:G65"/>
    <mergeCell ref="B66:C66"/>
    <mergeCell ref="D66:G66"/>
    <mergeCell ref="B67:C67"/>
    <mergeCell ref="D67:G67"/>
    <mergeCell ref="A15:C15"/>
    <mergeCell ref="D15:H15"/>
    <mergeCell ref="A16:C16"/>
    <mergeCell ref="D16:H16"/>
    <mergeCell ref="A17:C17"/>
    <mergeCell ref="D17:H17"/>
    <mergeCell ref="A18:C18"/>
    <mergeCell ref="D18:H18"/>
    <mergeCell ref="A85:C85"/>
    <mergeCell ref="D85:H85"/>
    <mergeCell ref="A81:C81"/>
    <mergeCell ref="D81:H81"/>
    <mergeCell ref="D82:H82"/>
    <mergeCell ref="A82:C82"/>
    <mergeCell ref="A83:C83"/>
    <mergeCell ref="D83:H83"/>
    <mergeCell ref="A84:C84"/>
    <mergeCell ref="D84:H84"/>
    <mergeCell ref="B72:C72"/>
    <mergeCell ref="D72:G72"/>
    <mergeCell ref="B73:C73"/>
    <mergeCell ref="D73:G73"/>
    <mergeCell ref="B68:C68"/>
    <mergeCell ref="D68:G68"/>
  </mergeCells>
  <phoneticPr fontId="1" type="noConversion"/>
  <printOptions horizontalCentered="1"/>
  <pageMargins left="0.19685039370078741" right="0.19685039370078741" top="0.31496062992125984" bottom="0.39370078740157483" header="0.11811023622047245" footer="0.11811023622047245"/>
  <pageSetup paperSize="9" scale="80" orientation="landscape" r:id="rId1"/>
  <headerFooter alignWithMargins="0">
    <oddFooter>&amp;C&amp;"CordiaUPC,Regular"&amp;13หน้า &amp;P</oddFooter>
  </headerFooter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9</vt:i4>
      </vt:variant>
    </vt:vector>
  </HeadingPairs>
  <TitlesOfParts>
    <vt:vector size="18" baseType="lpstr">
      <vt:lpstr>วิธีการ</vt:lpstr>
      <vt:lpstr>ข้อมูลเบื้องต้น</vt:lpstr>
      <vt:lpstr>KPI บังคับเลือก</vt:lpstr>
      <vt:lpstr>แบบบันทึกข้อตกลง(มอบหมายงาน)</vt:lpstr>
      <vt:lpstr>แบบบันทึกข้อตกลง(สมรรถนะ)</vt:lpstr>
      <vt:lpstr>สถิติการมาปฏิบัติงาน</vt:lpstr>
      <vt:lpstr>แบบประเมินผลสัมฤทธิ์งาน</vt:lpstr>
      <vt:lpstr>แบบประเมินสมรรถนะ</vt:lpstr>
      <vt:lpstr>แบบสรุปการประเมินผล</vt:lpstr>
      <vt:lpstr>ข้อมูลเบื้องต้น!Print_Area</vt:lpstr>
      <vt:lpstr>'แบบบันทึกข้อตกลง(มอบหมายงาน)'!Print_Area</vt:lpstr>
      <vt:lpstr>'แบบบันทึกข้อตกลง(สมรรถนะ)'!Print_Area</vt:lpstr>
      <vt:lpstr>แบบประเมินผลสัมฤทธิ์งาน!Print_Area</vt:lpstr>
      <vt:lpstr>แบบประเมินสมรรถนะ!Print_Area</vt:lpstr>
      <vt:lpstr>วิธีการ!Print_Area</vt:lpstr>
      <vt:lpstr>สถิติการมาปฏิบัติงาน!Print_Area</vt:lpstr>
      <vt:lpstr>'แบบบันทึกข้อตกลง(มอบหมายงาน)'!Print_Titles</vt:lpstr>
      <vt:lpstr>แบบประเมินผลสัมฤทธิ์งาน!Print_Titles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แบบบันทึกข้อตกลงและประเมินปฏิบัติราชการบุคลากร</dc:title>
  <dc:creator>งานบุคคล สำนักคอมพิวเตอร์</dc:creator>
  <cp:lastModifiedBy>Sangjan Vanoarom</cp:lastModifiedBy>
  <cp:lastPrinted>2024-03-01T09:36:09Z</cp:lastPrinted>
  <dcterms:created xsi:type="dcterms:W3CDTF">2010-04-19T04:39:57Z</dcterms:created>
  <dcterms:modified xsi:type="dcterms:W3CDTF">2024-07-24T07:54:54Z</dcterms:modified>
</cp:coreProperties>
</file>